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programok\vallalkozo_start\kozos\1. Kommunikáció, honlap\"/>
    </mc:Choice>
  </mc:AlternateContent>
  <bookViews>
    <workbookView xWindow="0" yWindow="0" windowWidth="20490" windowHeight="7035" tabRatio="892" firstSheet="1" activeTab="1"/>
  </bookViews>
  <sheets>
    <sheet name="Útmutató" sheetId="34" r:id="rId1"/>
    <sheet name="Fedlap" sheetId="19" r:id="rId2"/>
    <sheet name="Tartalomjegyzék" sheetId="1" r:id="rId3"/>
    <sheet name="Összefoglalás" sheetId="3" r:id="rId4"/>
    <sheet name="Alapfeltételek" sheetId="33" r:id="rId5"/>
    <sheet name="Vállalkozó bemutatása" sheetId="6" r:id="rId6"/>
    <sheet name="Vállalkozás bemutatása" sheetId="5" r:id="rId7"/>
    <sheet name="Működés jellemzői" sheetId="7" r:id="rId8"/>
    <sheet name="Bevételi terv" sheetId="20" r:id="rId9"/>
    <sheet name="Ráfordítási terv" sheetId="32" r:id="rId10"/>
    <sheet name="Cash-flow 1. év" sheetId="13" r:id="rId11"/>
    <sheet name="Cash-flow 2. év" sheetId="45" r:id="rId12"/>
    <sheet name="Cash-flow 3-4. év" sheetId="36" r:id="rId13"/>
    <sheet name="Eredménykimutatás" sheetId="15" r:id="rId14"/>
    <sheet name="KONTROLL" sheetId="46" state="hidden" r:id="rId15"/>
    <sheet name="MÁK adatok_2" sheetId="47" state="hidden" r:id="rId16"/>
    <sheet name="controller" sheetId="38" state="hidden" r:id="rId17"/>
    <sheet name="belso" sheetId="42" state="hidden" r:id="rId18"/>
  </sheets>
  <definedNames>
    <definedName name="A"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BBBBBBBB"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BBBBBBBB"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BBBBBBBB"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BBBBBBBB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hhh"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hhh"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hhh"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hhh"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kkk"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kkk"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kkk"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kk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sh"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sh"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Cc"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Cc"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Cc"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CCCCCCCCCCc"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k"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k"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k"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8">'Bevételi terv'!$1:$1</definedName>
    <definedName name="_xlnm.Print_Titles" localSheetId="10">'Cash-flow 1. év'!$B:$B,'Cash-flow 1. év'!$1:$3</definedName>
    <definedName name="_xlnm.Print_Titles" localSheetId="11">'Cash-flow 2. év'!$B:$B,'Cash-flow 2. év'!$1:$3</definedName>
    <definedName name="_xlnm.Print_Titles" localSheetId="12">'Cash-flow 3-4. év'!$B:$B,'Cash-flow 3-4. év'!$1:$3</definedName>
    <definedName name="_xlnm.Print_Titles" localSheetId="7">'Működés jellemzői'!$1:$1</definedName>
    <definedName name="_xlnm.Print_Titles" localSheetId="9">'Ráfordítási terv'!$1:$2</definedName>
    <definedName name="_xlnm.Print_Titles" localSheetId="0">Útmutató!$1:$1</definedName>
    <definedName name="_xlnm.Print_Titles" localSheetId="6">'Vállalkozás bemutatása'!$1:$1</definedName>
    <definedName name="_xlnm.Print_Titles" localSheetId="5">'Vállalkozó bemutatása'!$1:$1</definedName>
    <definedName name="_xlnm.Print_Area" localSheetId="4">Alapfeltételek!$B$1:$E$14</definedName>
    <definedName name="_xlnm.Print_Area" localSheetId="8">'Bevételi terv'!$B$1:$O$33</definedName>
    <definedName name="_xlnm.Print_Area" localSheetId="10">'Cash-flow 1. év'!$B$1:$O$67</definedName>
    <definedName name="_xlnm.Print_Area" localSheetId="11">'Cash-flow 2. év'!$B$1:$O$67</definedName>
    <definedName name="_xlnm.Print_Area" localSheetId="12">'Cash-flow 3-4. év'!$B$1:$D$32</definedName>
    <definedName name="_xlnm.Print_Area" localSheetId="13">Eredménykimutatás!$B$1:$G$32</definedName>
    <definedName name="_xlnm.Print_Area" localSheetId="1">Fedlap!$B$1:$C$38</definedName>
    <definedName name="_xlnm.Print_Area" localSheetId="7">'Működés jellemzői'!$B$1:$G$50</definedName>
    <definedName name="_xlnm.Print_Area" localSheetId="3">Összefoglalás!$B$1:$E$20</definedName>
    <definedName name="_xlnm.Print_Area" localSheetId="9">'Ráfordítási terv'!$B$1:$H$47</definedName>
    <definedName name="_xlnm.Print_Area" localSheetId="2">Tartalomjegyzék!$A$1:$K$17</definedName>
    <definedName name="_xlnm.Print_Area" localSheetId="6">'Vállalkozás bemutatása'!$B$1:$F$81</definedName>
    <definedName name="_xlnm.Print_Area" localSheetId="5">'Vállalkozó bemutatása'!$B$1:$E$26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47" l="1"/>
  <c r="J1" i="47"/>
  <c r="I1" i="47"/>
  <c r="H1" i="47"/>
  <c r="F1" i="47"/>
  <c r="E1" i="47"/>
  <c r="F120" i="46"/>
  <c r="F114" i="46"/>
  <c r="D113" i="46"/>
  <c r="D112" i="46"/>
  <c r="F111" i="46"/>
  <c r="D110" i="46"/>
  <c r="D109" i="46"/>
  <c r="E101" i="46"/>
  <c r="E100" i="46"/>
  <c r="F62" i="46"/>
  <c r="F61" i="46"/>
  <c r="F60" i="46"/>
  <c r="F59" i="46"/>
  <c r="F58" i="46"/>
  <c r="F57" i="46"/>
  <c r="F56" i="46"/>
  <c r="F55" i="46"/>
  <c r="F54" i="46"/>
  <c r="F53" i="46"/>
  <c r="F52" i="46"/>
  <c r="F51" i="46"/>
  <c r="F50" i="46"/>
  <c r="F49" i="46"/>
  <c r="F48" i="46"/>
  <c r="F47" i="46"/>
  <c r="F46" i="46"/>
  <c r="F45" i="46"/>
  <c r="F44" i="46"/>
  <c r="F43" i="46"/>
  <c r="F42" i="46"/>
  <c r="F41" i="46"/>
  <c r="F40" i="46"/>
  <c r="F39" i="46"/>
  <c r="D82" i="46"/>
  <c r="E21" i="46"/>
  <c r="N1" i="47"/>
  <c r="E20" i="46"/>
  <c r="M1" i="47"/>
  <c r="L1" i="47"/>
  <c r="F36" i="46"/>
  <c r="E36" i="46"/>
  <c r="D36" i="46"/>
  <c r="E22" i="46"/>
  <c r="E11" i="46"/>
  <c r="D11" i="46"/>
  <c r="E9" i="46"/>
  <c r="E112" i="46" l="1"/>
  <c r="G112" i="46" s="1"/>
  <c r="E109" i="46"/>
  <c r="G109" i="46" s="1"/>
  <c r="F37" i="46"/>
  <c r="G21" i="46"/>
  <c r="G20" i="46"/>
  <c r="D119" i="46"/>
  <c r="F119" i="46" s="1"/>
  <c r="G9" i="46"/>
  <c r="G119" i="46" l="1"/>
  <c r="G120" i="46"/>
  <c r="D11" i="7" l="1"/>
  <c r="D12" i="7"/>
  <c r="D29" i="45" l="1"/>
  <c r="E29" i="45"/>
  <c r="F29" i="45"/>
  <c r="G29" i="45"/>
  <c r="H29" i="45"/>
  <c r="I29" i="45"/>
  <c r="J29" i="45"/>
  <c r="K29" i="45"/>
  <c r="L29" i="45"/>
  <c r="M29" i="45"/>
  <c r="N29" i="45"/>
  <c r="D29" i="13"/>
  <c r="E29" i="13"/>
  <c r="F29" i="13"/>
  <c r="G29" i="13"/>
  <c r="H29" i="13"/>
  <c r="I29" i="13"/>
  <c r="J29" i="13"/>
  <c r="K29" i="13"/>
  <c r="L29" i="13"/>
  <c r="M29" i="13"/>
  <c r="N29" i="13"/>
  <c r="C11" i="19" l="1"/>
  <c r="C8" i="19"/>
  <c r="D1" i="47" s="1"/>
  <c r="D29" i="15" l="1"/>
  <c r="D23" i="15"/>
  <c r="G8" i="15"/>
  <c r="E8" i="15"/>
  <c r="F8" i="15"/>
  <c r="D8" i="15"/>
  <c r="D19" i="15" s="1"/>
  <c r="N65" i="45"/>
  <c r="M65" i="45"/>
  <c r="L65" i="45"/>
  <c r="K65" i="45"/>
  <c r="J65" i="45"/>
  <c r="I65" i="45"/>
  <c r="H65" i="45"/>
  <c r="G65" i="45"/>
  <c r="F65" i="45"/>
  <c r="E65" i="45"/>
  <c r="D65" i="45"/>
  <c r="C65" i="45"/>
  <c r="O63" i="45"/>
  <c r="O62" i="45"/>
  <c r="O61" i="45"/>
  <c r="O60" i="45"/>
  <c r="O59" i="45"/>
  <c r="O58" i="45"/>
  <c r="O57" i="45"/>
  <c r="O56" i="45"/>
  <c r="O55" i="45"/>
  <c r="O54" i="45"/>
  <c r="O53" i="45"/>
  <c r="O52" i="45"/>
  <c r="O51" i="45"/>
  <c r="O50" i="45"/>
  <c r="O49" i="45"/>
  <c r="O48" i="45"/>
  <c r="N47" i="45"/>
  <c r="M47" i="45"/>
  <c r="L47" i="45"/>
  <c r="K47" i="45"/>
  <c r="J47" i="45"/>
  <c r="I47" i="45"/>
  <c r="H47" i="45"/>
  <c r="G47" i="45"/>
  <c r="F47" i="45"/>
  <c r="E47" i="45"/>
  <c r="D47" i="45"/>
  <c r="C47" i="45"/>
  <c r="O46" i="45"/>
  <c r="O45" i="45"/>
  <c r="O44" i="45"/>
  <c r="N43" i="45"/>
  <c r="M43" i="45"/>
  <c r="L43" i="45"/>
  <c r="K43" i="45"/>
  <c r="J43" i="45"/>
  <c r="I43" i="45"/>
  <c r="H43" i="45"/>
  <c r="G43" i="45"/>
  <c r="F43" i="45"/>
  <c r="E43" i="45"/>
  <c r="D43" i="45"/>
  <c r="C43" i="45"/>
  <c r="O42" i="45"/>
  <c r="N41" i="45"/>
  <c r="M41" i="45"/>
  <c r="L41" i="45"/>
  <c r="K41" i="45"/>
  <c r="J41" i="45"/>
  <c r="I41" i="45"/>
  <c r="H41" i="45"/>
  <c r="G41" i="45"/>
  <c r="F41" i="45"/>
  <c r="E41" i="45"/>
  <c r="D41" i="45"/>
  <c r="C41" i="45"/>
  <c r="O40" i="45"/>
  <c r="O39" i="45"/>
  <c r="N38" i="45"/>
  <c r="M38" i="45"/>
  <c r="L38" i="45"/>
  <c r="K38" i="45"/>
  <c r="J38" i="45"/>
  <c r="I38" i="45"/>
  <c r="H38" i="45"/>
  <c r="G38" i="45"/>
  <c r="F38" i="45"/>
  <c r="E38" i="45"/>
  <c r="D38" i="45"/>
  <c r="C38" i="45"/>
  <c r="O37" i="45"/>
  <c r="O36" i="45"/>
  <c r="N35" i="45"/>
  <c r="M35" i="45"/>
  <c r="L35" i="45"/>
  <c r="K35" i="45"/>
  <c r="J35" i="45"/>
  <c r="I35" i="45"/>
  <c r="H35" i="45"/>
  <c r="G35" i="45"/>
  <c r="F35" i="45"/>
  <c r="E35" i="45"/>
  <c r="D35" i="45"/>
  <c r="C35" i="45"/>
  <c r="O34" i="45"/>
  <c r="O33" i="45"/>
  <c r="O32" i="45"/>
  <c r="N31" i="45"/>
  <c r="M31" i="45"/>
  <c r="L31" i="45"/>
  <c r="K31" i="45"/>
  <c r="J31" i="45"/>
  <c r="I31" i="45"/>
  <c r="H31" i="45"/>
  <c r="G31" i="45"/>
  <c r="F31" i="45"/>
  <c r="E31" i="45"/>
  <c r="D31" i="45"/>
  <c r="C31" i="45"/>
  <c r="O30" i="45"/>
  <c r="C29" i="45"/>
  <c r="O28" i="45"/>
  <c r="N27" i="45"/>
  <c r="M27" i="45"/>
  <c r="L27" i="45"/>
  <c r="K27" i="45"/>
  <c r="J27" i="45"/>
  <c r="I27" i="45"/>
  <c r="H27" i="45"/>
  <c r="G27" i="45"/>
  <c r="F27" i="45"/>
  <c r="E27" i="45"/>
  <c r="D27" i="45"/>
  <c r="C27" i="45"/>
  <c r="O26" i="45"/>
  <c r="O25" i="45"/>
  <c r="N24" i="45"/>
  <c r="M24" i="45"/>
  <c r="L24" i="45"/>
  <c r="K24" i="45"/>
  <c r="J24" i="45"/>
  <c r="I24" i="45"/>
  <c r="H24" i="45"/>
  <c r="G24" i="45"/>
  <c r="F24" i="45"/>
  <c r="E24" i="45"/>
  <c r="D24" i="45"/>
  <c r="C24" i="45"/>
  <c r="O23" i="45"/>
  <c r="N22" i="45"/>
  <c r="M22" i="45"/>
  <c r="L22" i="45"/>
  <c r="K22" i="45"/>
  <c r="J22" i="45"/>
  <c r="I22" i="45"/>
  <c r="H22" i="45"/>
  <c r="G22" i="45"/>
  <c r="F22" i="45"/>
  <c r="E22" i="45"/>
  <c r="D22" i="45"/>
  <c r="C22" i="45"/>
  <c r="O21" i="45"/>
  <c r="O20" i="45"/>
  <c r="N19" i="45"/>
  <c r="E98" i="46" s="1"/>
  <c r="M19" i="45"/>
  <c r="E97" i="46" s="1"/>
  <c r="L19" i="45"/>
  <c r="E96" i="46" s="1"/>
  <c r="K19" i="45"/>
  <c r="E95" i="46" s="1"/>
  <c r="J19" i="45"/>
  <c r="E94" i="46" s="1"/>
  <c r="I19" i="45"/>
  <c r="E93" i="46" s="1"/>
  <c r="H19" i="45"/>
  <c r="G19" i="45"/>
  <c r="E91" i="46" s="1"/>
  <c r="F19" i="45"/>
  <c r="E19" i="45"/>
  <c r="E89" i="46" s="1"/>
  <c r="D19" i="45"/>
  <c r="E88" i="46" s="1"/>
  <c r="C19" i="45"/>
  <c r="E87" i="46" s="1"/>
  <c r="O18" i="45"/>
  <c r="O17" i="45"/>
  <c r="N16" i="45"/>
  <c r="M16" i="45"/>
  <c r="L16" i="45"/>
  <c r="K16" i="45"/>
  <c r="J16" i="45"/>
  <c r="I16" i="45"/>
  <c r="H16" i="45"/>
  <c r="G16" i="45"/>
  <c r="F16" i="45"/>
  <c r="F15" i="45" s="1"/>
  <c r="E16" i="45"/>
  <c r="D16" i="45"/>
  <c r="C16" i="45"/>
  <c r="O11" i="45"/>
  <c r="O10" i="45"/>
  <c r="O9" i="45"/>
  <c r="O8" i="45"/>
  <c r="O7" i="45"/>
  <c r="F25" i="32"/>
  <c r="H15" i="45" l="1"/>
  <c r="H64" i="45"/>
  <c r="E92" i="46"/>
  <c r="I15" i="45"/>
  <c r="I64" i="45" s="1"/>
  <c r="J15" i="45"/>
  <c r="J64" i="45" s="1"/>
  <c r="N15" i="45"/>
  <c r="N64" i="45" s="1"/>
  <c r="G15" i="45"/>
  <c r="K15" i="45"/>
  <c r="K64" i="45" s="1"/>
  <c r="D15" i="45"/>
  <c r="D64" i="45" s="1"/>
  <c r="L15" i="45"/>
  <c r="L64" i="45" s="1"/>
  <c r="F64" i="45"/>
  <c r="E90" i="46"/>
  <c r="O24" i="45"/>
  <c r="E15" i="45"/>
  <c r="M15" i="45"/>
  <c r="O29" i="45"/>
  <c r="C15" i="45"/>
  <c r="E64" i="45"/>
  <c r="M64" i="45"/>
  <c r="O38" i="45"/>
  <c r="O65" i="45"/>
  <c r="O35" i="45"/>
  <c r="O47" i="45"/>
  <c r="O41" i="45"/>
  <c r="O19" i="45"/>
  <c r="O27" i="45"/>
  <c r="O31" i="45"/>
  <c r="O43" i="45"/>
  <c r="O22" i="45"/>
  <c r="O16" i="45"/>
  <c r="G64" i="45"/>
  <c r="E99" i="46" l="1"/>
  <c r="D107" i="46"/>
  <c r="E106" i="46" s="1"/>
  <c r="D106" i="46"/>
  <c r="O15" i="45"/>
  <c r="C64" i="45"/>
  <c r="O64" i="45" s="1"/>
  <c r="C23" i="19" l="1"/>
  <c r="D31" i="36" l="1"/>
  <c r="D30" i="36"/>
  <c r="C31" i="36"/>
  <c r="C29" i="36"/>
  <c r="F19" i="15" l="1"/>
  <c r="G19" i="15"/>
  <c r="C26" i="19" l="1"/>
  <c r="C24" i="19"/>
  <c r="D47" i="32"/>
  <c r="D39" i="32"/>
  <c r="F30" i="32"/>
  <c r="J33" i="20"/>
  <c r="B26" i="20"/>
  <c r="G27" i="20"/>
  <c r="D81" i="46" s="1"/>
  <c r="B22" i="20"/>
  <c r="B23" i="20"/>
  <c r="B24" i="20"/>
  <c r="B20" i="20"/>
  <c r="O12" i="20"/>
  <c r="C22" i="20" s="1"/>
  <c r="O13" i="20"/>
  <c r="C23" i="20" s="1"/>
  <c r="O16" i="20"/>
  <c r="O15" i="20"/>
  <c r="C25" i="20" s="1"/>
  <c r="O14" i="20"/>
  <c r="C24" i="20" s="1"/>
  <c r="O11" i="20"/>
  <c r="C21" i="20" s="1"/>
  <c r="O10" i="20"/>
  <c r="C20" i="20" s="1"/>
  <c r="E16" i="7"/>
  <c r="F16" i="7"/>
  <c r="G16" i="7"/>
  <c r="D16" i="7"/>
  <c r="E15" i="7"/>
  <c r="F15" i="7"/>
  <c r="G15" i="7"/>
  <c r="E14" i="7"/>
  <c r="F14" i="7"/>
  <c r="G14" i="7"/>
  <c r="D15" i="7"/>
  <c r="D14" i="7"/>
  <c r="D13" i="7"/>
  <c r="G13" i="7"/>
  <c r="F13" i="7"/>
  <c r="E13" i="7"/>
  <c r="G12" i="7"/>
  <c r="F12" i="7"/>
  <c r="E12" i="7"/>
  <c r="B9" i="7"/>
  <c r="C3" i="7"/>
  <c r="B6" i="7" s="1"/>
  <c r="C7" i="7"/>
  <c r="F70" i="5"/>
  <c r="F69" i="5"/>
  <c r="F68" i="5"/>
  <c r="E70" i="5"/>
  <c r="E69" i="5"/>
  <c r="E68" i="5"/>
  <c r="E66" i="5"/>
  <c r="F66" i="5"/>
  <c r="E67" i="5"/>
  <c r="F67" i="5"/>
  <c r="C70" i="5"/>
  <c r="C69" i="5"/>
  <c r="C68" i="5"/>
  <c r="C67" i="5"/>
  <c r="C66" i="5"/>
  <c r="F65" i="5"/>
  <c r="E65" i="5"/>
  <c r="C65" i="5"/>
  <c r="F64" i="5"/>
  <c r="E64" i="5"/>
  <c r="C26" i="20" l="1"/>
  <c r="C6" i="33"/>
  <c r="C16" i="19" l="1"/>
  <c r="C14" i="19" l="1"/>
  <c r="C19" i="19"/>
  <c r="C18" i="19"/>
  <c r="C15" i="19"/>
  <c r="C17" i="19"/>
  <c r="D2" i="6"/>
  <c r="E2" i="6" s="1"/>
  <c r="C18" i="38" l="1"/>
  <c r="C17" i="38"/>
  <c r="C15" i="38"/>
  <c r="I31" i="20" l="1"/>
  <c r="J31" i="20" l="1"/>
  <c r="D12" i="38" l="1"/>
  <c r="D11" i="38"/>
  <c r="D4" i="38"/>
  <c r="D3" i="38"/>
  <c r="C65" i="13"/>
  <c r="C25" i="19" l="1"/>
  <c r="C20" i="19"/>
  <c r="G6" i="38" l="1"/>
  <c r="G7" i="38"/>
  <c r="C47" i="13"/>
  <c r="H9" i="32" l="1"/>
  <c r="G3" i="38" s="1"/>
  <c r="H13" i="32"/>
  <c r="G4" i="38" s="1"/>
  <c r="C30" i="36"/>
  <c r="D29" i="36"/>
  <c r="G31" i="32" l="1"/>
  <c r="D31" i="32"/>
  <c r="C3" i="32"/>
  <c r="B5" i="32" s="1"/>
  <c r="C3" i="20"/>
  <c r="C17" i="20"/>
  <c r="B25" i="20"/>
  <c r="B21" i="20"/>
  <c r="F24" i="46" l="1"/>
  <c r="D39" i="46"/>
  <c r="B7" i="20"/>
  <c r="D3" i="20"/>
  <c r="C66" i="45"/>
  <c r="C12" i="45"/>
  <c r="D41" i="13"/>
  <c r="E41" i="13"/>
  <c r="F41" i="13"/>
  <c r="G41" i="13"/>
  <c r="H41" i="13"/>
  <c r="I41" i="13"/>
  <c r="J41" i="13"/>
  <c r="K41" i="13"/>
  <c r="L41" i="13"/>
  <c r="M41" i="13"/>
  <c r="N41" i="13"/>
  <c r="C41" i="13"/>
  <c r="O61" i="13"/>
  <c r="O62" i="13"/>
  <c r="E39" i="46" l="1"/>
  <c r="G39" i="46"/>
  <c r="E24" i="46"/>
  <c r="D24" i="46" s="1"/>
  <c r="D10" i="36"/>
  <c r="C10" i="36"/>
  <c r="O7" i="13"/>
  <c r="O8" i="13"/>
  <c r="E82" i="46" s="1"/>
  <c r="G82" i="46" s="1"/>
  <c r="O9" i="13"/>
  <c r="O10" i="13"/>
  <c r="O11" i="13"/>
  <c r="O49" i="13"/>
  <c r="O50" i="13"/>
  <c r="O51" i="13"/>
  <c r="O52" i="13"/>
  <c r="O53" i="13"/>
  <c r="O54" i="13"/>
  <c r="O55" i="13"/>
  <c r="O56" i="13"/>
  <c r="O57" i="13"/>
  <c r="O58" i="13"/>
  <c r="O59" i="13"/>
  <c r="O60" i="13"/>
  <c r="O48" i="13"/>
  <c r="D47" i="13"/>
  <c r="E47" i="13"/>
  <c r="F47" i="13"/>
  <c r="G47" i="13"/>
  <c r="H47" i="13"/>
  <c r="I47" i="13"/>
  <c r="J47" i="13"/>
  <c r="K47" i="13"/>
  <c r="L47" i="13"/>
  <c r="M47" i="13"/>
  <c r="N47" i="13"/>
  <c r="O17" i="13"/>
  <c r="O18" i="13"/>
  <c r="O20" i="13"/>
  <c r="P20" i="45" s="1"/>
  <c r="O21" i="13"/>
  <c r="O23" i="13"/>
  <c r="O25" i="13"/>
  <c r="O26" i="13"/>
  <c r="O28" i="13"/>
  <c r="O30" i="13"/>
  <c r="O32" i="13"/>
  <c r="O33" i="13"/>
  <c r="O34" i="13"/>
  <c r="O36" i="13"/>
  <c r="O37" i="13"/>
  <c r="O39" i="13"/>
  <c r="O40" i="13"/>
  <c r="O42" i="13"/>
  <c r="O44" i="13"/>
  <c r="O45" i="13"/>
  <c r="O46" i="13"/>
  <c r="C43" i="13"/>
  <c r="D38" i="13"/>
  <c r="E38" i="13"/>
  <c r="F38" i="13"/>
  <c r="G38" i="13"/>
  <c r="H38" i="13"/>
  <c r="I38" i="13"/>
  <c r="J38" i="13"/>
  <c r="K38" i="13"/>
  <c r="L38" i="13"/>
  <c r="M38" i="13"/>
  <c r="N38" i="13"/>
  <c r="C38" i="13"/>
  <c r="C35" i="13"/>
  <c r="C31" i="13"/>
  <c r="D31" i="13"/>
  <c r="E31" i="13"/>
  <c r="F31" i="13"/>
  <c r="G31" i="13"/>
  <c r="H31" i="13"/>
  <c r="I31" i="13"/>
  <c r="J31" i="13"/>
  <c r="K31" i="13"/>
  <c r="L31" i="13"/>
  <c r="M31" i="13"/>
  <c r="N31" i="13"/>
  <c r="C29" i="13"/>
  <c r="D27" i="13"/>
  <c r="E27" i="13"/>
  <c r="F27" i="13"/>
  <c r="G27" i="13"/>
  <c r="H27" i="13"/>
  <c r="I27" i="13"/>
  <c r="J27" i="13"/>
  <c r="K27" i="13"/>
  <c r="L27" i="13"/>
  <c r="M27" i="13"/>
  <c r="N27" i="13"/>
  <c r="C27" i="13"/>
  <c r="C24" i="13"/>
  <c r="D22" i="13"/>
  <c r="E22" i="13"/>
  <c r="F22" i="13"/>
  <c r="G22" i="13"/>
  <c r="H22" i="13"/>
  <c r="I22" i="13"/>
  <c r="J22" i="13"/>
  <c r="K22" i="13"/>
  <c r="L22" i="13"/>
  <c r="M22" i="13"/>
  <c r="N22" i="13"/>
  <c r="C22" i="13"/>
  <c r="C19" i="13"/>
  <c r="D87" i="46" s="1"/>
  <c r="C16" i="13"/>
  <c r="H30" i="32"/>
  <c r="P1" i="47" l="1"/>
  <c r="E85" i="46"/>
  <c r="E83" i="46"/>
  <c r="O29" i="13"/>
  <c r="C15" i="13"/>
  <c r="C64" i="13" s="1"/>
  <c r="O47" i="13"/>
  <c r="E19" i="15"/>
  <c r="C66" i="13"/>
  <c r="C12" i="13"/>
  <c r="O22" i="13"/>
  <c r="O27" i="13"/>
  <c r="O31" i="13"/>
  <c r="O38" i="13"/>
  <c r="O41" i="13"/>
  <c r="C67" i="13" l="1"/>
  <c r="D5" i="13" l="1"/>
  <c r="D67" i="46"/>
  <c r="F67" i="46" s="1"/>
  <c r="D3" i="32"/>
  <c r="C10" i="19"/>
  <c r="C9" i="19"/>
  <c r="C3" i="5"/>
  <c r="C12" i="33"/>
  <c r="C8" i="33"/>
  <c r="B10" i="33" s="1"/>
  <c r="D12" i="33" l="1"/>
  <c r="B14" i="33"/>
  <c r="D8" i="33"/>
  <c r="C30" i="32"/>
  <c r="H25" i="32"/>
  <c r="F26" i="32"/>
  <c r="F27" i="32"/>
  <c r="H27" i="32" s="1"/>
  <c r="F28" i="32"/>
  <c r="H28" i="32" s="1"/>
  <c r="F29" i="32"/>
  <c r="H29" i="32" s="1"/>
  <c r="C26" i="32"/>
  <c r="C27" i="32"/>
  <c r="C28" i="32"/>
  <c r="C29" i="32"/>
  <c r="C25" i="32"/>
  <c r="C20" i="32"/>
  <c r="C33" i="7"/>
  <c r="C30" i="7"/>
  <c r="C27" i="7"/>
  <c r="C24" i="7"/>
  <c r="C21" i="7"/>
  <c r="C7" i="19"/>
  <c r="C13" i="19" l="1"/>
  <c r="C2" i="46"/>
  <c r="D24" i="7"/>
  <c r="B26" i="7"/>
  <c r="D27" i="7"/>
  <c r="B29" i="7"/>
  <c r="D30" i="7"/>
  <c r="B32" i="7"/>
  <c r="D21" i="7"/>
  <c r="B23" i="7"/>
  <c r="D33" i="7"/>
  <c r="B50" i="7"/>
  <c r="D20" i="32"/>
  <c r="B22" i="32"/>
  <c r="B37" i="19"/>
  <c r="F31" i="32"/>
  <c r="D84" i="46" s="1"/>
  <c r="H26" i="32" l="1"/>
  <c r="H31" i="32" s="1"/>
  <c r="C3" i="3"/>
  <c r="G5" i="38" l="1"/>
  <c r="G8" i="38" s="1"/>
  <c r="D86" i="46"/>
  <c r="D3" i="3"/>
  <c r="B4" i="3"/>
  <c r="M27" i="20"/>
  <c r="D101" i="46" s="1"/>
  <c r="G101" i="46" s="1"/>
  <c r="J27" i="20"/>
  <c r="D100" i="46" s="1"/>
  <c r="G100" i="46" s="1"/>
  <c r="N17" i="20"/>
  <c r="M17" i="20"/>
  <c r="L17" i="20"/>
  <c r="K17" i="20"/>
  <c r="J17" i="20"/>
  <c r="D46" i="46" s="1"/>
  <c r="I17" i="20"/>
  <c r="H17" i="20"/>
  <c r="G17" i="20"/>
  <c r="F17" i="20"/>
  <c r="E17" i="20"/>
  <c r="D17" i="20"/>
  <c r="D41" i="46" l="1"/>
  <c r="F26" i="46"/>
  <c r="E26" i="46" s="1"/>
  <c r="D26" i="46" s="1"/>
  <c r="F33" i="46"/>
  <c r="E33" i="46" s="1"/>
  <c r="D33" i="46" s="1"/>
  <c r="D49" i="46"/>
  <c r="D42" i="46"/>
  <c r="F27" i="46"/>
  <c r="E27" i="46" s="1"/>
  <c r="D27" i="46" s="1"/>
  <c r="D50" i="46"/>
  <c r="F34" i="46"/>
  <c r="E34" i="46" s="1"/>
  <c r="D34" i="46" s="1"/>
  <c r="F35" i="46"/>
  <c r="E35" i="46" s="1"/>
  <c r="D35" i="46" s="1"/>
  <c r="D43" i="46"/>
  <c r="F28" i="46"/>
  <c r="E28" i="46" s="1"/>
  <c r="D28" i="46" s="1"/>
  <c r="F31" i="46"/>
  <c r="E31" i="46" s="1"/>
  <c r="D31" i="46" s="1"/>
  <c r="D47" i="46"/>
  <c r="D44" i="46"/>
  <c r="F29" i="46"/>
  <c r="E29" i="46" s="1"/>
  <c r="D29" i="46" s="1"/>
  <c r="F30" i="46"/>
  <c r="E30" i="46" s="1"/>
  <c r="D30" i="46" s="1"/>
  <c r="D45" i="46"/>
  <c r="E46" i="46"/>
  <c r="G46" i="46"/>
  <c r="F25" i="46"/>
  <c r="D40" i="46"/>
  <c r="F32" i="46"/>
  <c r="E32" i="46" s="1"/>
  <c r="D32" i="46" s="1"/>
  <c r="D48" i="46"/>
  <c r="G66" i="45"/>
  <c r="G12" i="45"/>
  <c r="L66" i="45"/>
  <c r="L12" i="45"/>
  <c r="E12" i="45"/>
  <c r="E66" i="45"/>
  <c r="M12" i="45"/>
  <c r="M66" i="45"/>
  <c r="K66" i="45"/>
  <c r="K12" i="45"/>
  <c r="D66" i="45"/>
  <c r="D12" i="45"/>
  <c r="O6" i="45"/>
  <c r="H66" i="45"/>
  <c r="H12" i="45"/>
  <c r="I12" i="45"/>
  <c r="I66" i="45"/>
  <c r="F12" i="45"/>
  <c r="F66" i="45"/>
  <c r="J12" i="45"/>
  <c r="J66" i="45"/>
  <c r="N12" i="45"/>
  <c r="N66" i="45"/>
  <c r="C27" i="20"/>
  <c r="D80" i="46" s="1"/>
  <c r="O17" i="20"/>
  <c r="G44" i="46" l="1"/>
  <c r="E44" i="46"/>
  <c r="E48" i="46"/>
  <c r="G48" i="46"/>
  <c r="G40" i="46"/>
  <c r="E40" i="46"/>
  <c r="D37" i="46"/>
  <c r="G47" i="46"/>
  <c r="E47" i="46"/>
  <c r="E42" i="46"/>
  <c r="G42" i="46"/>
  <c r="G49" i="46"/>
  <c r="E49" i="46"/>
  <c r="E50" i="46"/>
  <c r="G50" i="46"/>
  <c r="C22" i="19"/>
  <c r="F108" i="46"/>
  <c r="G106" i="46" s="1"/>
  <c r="E81" i="46"/>
  <c r="G81" i="46" s="1"/>
  <c r="E25" i="46"/>
  <c r="D25" i="46" s="1"/>
  <c r="D22" i="46" s="1"/>
  <c r="F22" i="46"/>
  <c r="G22" i="46" s="1"/>
  <c r="G43" i="46"/>
  <c r="E43" i="46"/>
  <c r="G45" i="46"/>
  <c r="E45" i="46"/>
  <c r="E41" i="46"/>
  <c r="G41" i="46"/>
  <c r="O12" i="45"/>
  <c r="O67" i="45" s="1"/>
  <c r="E79" i="46" s="1"/>
  <c r="G79" i="46" s="1"/>
  <c r="O66" i="45"/>
  <c r="D12" i="13"/>
  <c r="O6" i="13"/>
  <c r="F105" i="46" l="1"/>
  <c r="E80" i="46"/>
  <c r="G80" i="46" s="1"/>
  <c r="P6" i="45"/>
  <c r="D26" i="15"/>
  <c r="D30" i="15" s="1"/>
  <c r="C21" i="19"/>
  <c r="F12" i="13"/>
  <c r="G12" i="13"/>
  <c r="H12" i="13"/>
  <c r="I12" i="13"/>
  <c r="K12" i="13"/>
  <c r="N12" i="13"/>
  <c r="L65" i="13"/>
  <c r="D43" i="13"/>
  <c r="E43" i="13"/>
  <c r="F43" i="13"/>
  <c r="G43" i="13"/>
  <c r="H43" i="13"/>
  <c r="I43" i="13"/>
  <c r="J43" i="13"/>
  <c r="K43" i="13"/>
  <c r="L43" i="13"/>
  <c r="M43" i="13"/>
  <c r="N43" i="13"/>
  <c r="D35" i="13"/>
  <c r="E35" i="13"/>
  <c r="F35" i="13"/>
  <c r="G35" i="13"/>
  <c r="H35" i="13"/>
  <c r="I35" i="13"/>
  <c r="J35" i="13"/>
  <c r="K35" i="13"/>
  <c r="L35" i="13"/>
  <c r="M35" i="13"/>
  <c r="N35" i="13"/>
  <c r="D24" i="13"/>
  <c r="E24" i="13"/>
  <c r="F24" i="13"/>
  <c r="G24" i="13"/>
  <c r="H24" i="13"/>
  <c r="I24" i="13"/>
  <c r="J24" i="13"/>
  <c r="K24" i="13"/>
  <c r="L24" i="13"/>
  <c r="M24" i="13"/>
  <c r="N24" i="13"/>
  <c r="D19" i="13"/>
  <c r="D88" i="46" s="1"/>
  <c r="E19" i="13"/>
  <c r="D89" i="46" s="1"/>
  <c r="F19" i="13"/>
  <c r="D90" i="46" s="1"/>
  <c r="G19" i="13"/>
  <c r="D91" i="46" s="1"/>
  <c r="H19" i="13"/>
  <c r="D92" i="46" s="1"/>
  <c r="I19" i="13"/>
  <c r="D93" i="46" s="1"/>
  <c r="J19" i="13"/>
  <c r="D94" i="46" s="1"/>
  <c r="K19" i="13"/>
  <c r="D95" i="46" s="1"/>
  <c r="L19" i="13"/>
  <c r="D96" i="46" s="1"/>
  <c r="M19" i="13"/>
  <c r="D97" i="46" s="1"/>
  <c r="N19" i="13"/>
  <c r="D16" i="13"/>
  <c r="E16" i="13"/>
  <c r="F16" i="13"/>
  <c r="G16" i="13"/>
  <c r="H16" i="13"/>
  <c r="I16" i="13"/>
  <c r="J16" i="13"/>
  <c r="J15" i="13" s="1"/>
  <c r="K16" i="13"/>
  <c r="K15" i="13" s="1"/>
  <c r="L16" i="13"/>
  <c r="M16" i="13"/>
  <c r="N16" i="13"/>
  <c r="L12" i="13"/>
  <c r="F29" i="15"/>
  <c r="F23" i="15"/>
  <c r="I15" i="13" l="1"/>
  <c r="D85" i="46"/>
  <c r="D98" i="46"/>
  <c r="N15" i="13"/>
  <c r="N64" i="13" s="1"/>
  <c r="F15" i="13"/>
  <c r="O1" i="47"/>
  <c r="G15" i="13"/>
  <c r="G64" i="13" s="1"/>
  <c r="H15" i="13"/>
  <c r="M15" i="13"/>
  <c r="E15" i="13"/>
  <c r="L15" i="13"/>
  <c r="D15" i="13"/>
  <c r="K66" i="13"/>
  <c r="G66" i="13"/>
  <c r="M66" i="13"/>
  <c r="I66" i="13"/>
  <c r="E64" i="13"/>
  <c r="E66" i="13"/>
  <c r="O19" i="13"/>
  <c r="L66" i="13"/>
  <c r="H66" i="13"/>
  <c r="D66" i="13"/>
  <c r="N66" i="13"/>
  <c r="J66" i="13"/>
  <c r="F66" i="13"/>
  <c r="M64" i="13"/>
  <c r="I64" i="13"/>
  <c r="L64" i="13"/>
  <c r="O35" i="13"/>
  <c r="H64" i="13"/>
  <c r="D64" i="13"/>
  <c r="O43" i="13"/>
  <c r="K64" i="13"/>
  <c r="J64" i="13"/>
  <c r="F64" i="13"/>
  <c r="O24" i="13"/>
  <c r="M65" i="13"/>
  <c r="F26" i="15"/>
  <c r="F30" i="15" s="1"/>
  <c r="F32" i="15" s="1"/>
  <c r="D117" i="46" s="1"/>
  <c r="G117" i="46" s="1"/>
  <c r="H65" i="13"/>
  <c r="G65" i="13"/>
  <c r="O63" i="13"/>
  <c r="K65" i="13"/>
  <c r="D65" i="13"/>
  <c r="J65" i="13"/>
  <c r="N65" i="13"/>
  <c r="F65" i="13"/>
  <c r="J12" i="13"/>
  <c r="I65" i="13"/>
  <c r="M12" i="13"/>
  <c r="E12" i="13"/>
  <c r="E65" i="13"/>
  <c r="D103" i="46" l="1"/>
  <c r="E86" i="46"/>
  <c r="G86" i="46" s="1"/>
  <c r="D104" i="46"/>
  <c r="E103" i="46" s="1"/>
  <c r="G103" i="46" s="1"/>
  <c r="D99" i="46"/>
  <c r="G99" i="46" s="1"/>
  <c r="E84" i="46"/>
  <c r="G84" i="46" s="1"/>
  <c r="O64" i="13"/>
  <c r="D67" i="13"/>
  <c r="D68" i="46" s="1"/>
  <c r="F68" i="46" s="1"/>
  <c r="G12" i="38" l="1"/>
  <c r="K1" i="38" s="1"/>
  <c r="C79" i="5" l="1"/>
  <c r="C73" i="5"/>
  <c r="D3" i="7"/>
  <c r="D7" i="7"/>
  <c r="C21" i="6"/>
  <c r="C18" i="6"/>
  <c r="C76" i="5"/>
  <c r="D76" i="5" l="1"/>
  <c r="B78" i="5"/>
  <c r="D21" i="6"/>
  <c r="B23" i="6"/>
  <c r="D79" i="5"/>
  <c r="B81" i="5"/>
  <c r="D73" i="5"/>
  <c r="B75" i="5"/>
  <c r="D18" i="6"/>
  <c r="B20" i="6"/>
  <c r="G29" i="15"/>
  <c r="E29" i="15"/>
  <c r="G23" i="15"/>
  <c r="E23" i="15"/>
  <c r="O16" i="13"/>
  <c r="D32" i="15" l="1"/>
  <c r="D115" i="46" s="1"/>
  <c r="G115" i="46" s="1"/>
  <c r="E26" i="15"/>
  <c r="E30" i="15" s="1"/>
  <c r="E32" i="15" s="1"/>
  <c r="D116" i="46" s="1"/>
  <c r="G116" i="46" s="1"/>
  <c r="O65" i="13"/>
  <c r="O66" i="13"/>
  <c r="G26" i="15"/>
  <c r="G30" i="15" s="1"/>
  <c r="G32" i="15" s="1"/>
  <c r="D118" i="46" s="1"/>
  <c r="G118" i="46" s="1"/>
  <c r="O12" i="13"/>
  <c r="G11" i="38" l="1"/>
  <c r="J8" i="38" s="1"/>
  <c r="O67" i="13"/>
  <c r="D79" i="46" s="1"/>
  <c r="F79" i="46" s="1"/>
  <c r="H8" i="38" l="1"/>
  <c r="O15" i="13"/>
  <c r="E65" i="46" s="1"/>
  <c r="G65" i="46" s="1"/>
  <c r="E5" i="13"/>
  <c r="E67" i="13" s="1"/>
  <c r="D69" i="46" s="1"/>
  <c r="F69" i="46" s="1"/>
  <c r="F5" i="13" l="1"/>
  <c r="F67" i="13" s="1"/>
  <c r="D70" i="46" s="1"/>
  <c r="F70" i="46" s="1"/>
  <c r="G5" i="13" l="1"/>
  <c r="G67" i="13" s="1"/>
  <c r="D71" i="46" s="1"/>
  <c r="F71" i="46" s="1"/>
  <c r="H5" i="13" l="1"/>
  <c r="H67" i="13" l="1"/>
  <c r="I5" i="13" l="1"/>
  <c r="I67" i="13" s="1"/>
  <c r="D72" i="46"/>
  <c r="F72" i="46" s="1"/>
  <c r="J5" i="13" l="1"/>
  <c r="J67" i="13" s="1"/>
  <c r="D73" i="46"/>
  <c r="F73" i="46" s="1"/>
  <c r="D74" i="46" l="1"/>
  <c r="F74" i="46" s="1"/>
  <c r="K5" i="13"/>
  <c r="K67" i="13" s="1"/>
  <c r="D75" i="46" l="1"/>
  <c r="F75" i="46" s="1"/>
  <c r="L5" i="13"/>
  <c r="L67" i="13" s="1"/>
  <c r="D76" i="46" l="1"/>
  <c r="F76" i="46" s="1"/>
  <c r="M5" i="13"/>
  <c r="M67" i="13" s="1"/>
  <c r="G15" i="38"/>
  <c r="D77" i="46" l="1"/>
  <c r="F77" i="46" s="1"/>
  <c r="N5" i="13"/>
  <c r="N67" i="13" s="1"/>
  <c r="C24" i="6"/>
  <c r="C5" i="45" l="1"/>
  <c r="C67" i="45" s="1"/>
  <c r="D78" i="46"/>
  <c r="F78" i="46" s="1"/>
  <c r="H11" i="38"/>
  <c r="D24" i="6"/>
  <c r="B26" i="6"/>
  <c r="E67" i="46" l="1"/>
  <c r="G67" i="46" s="1"/>
  <c r="D5" i="45"/>
  <c r="D67" i="45" s="1"/>
  <c r="E5" i="45" l="1"/>
  <c r="E67" i="45" s="1"/>
  <c r="E68" i="46"/>
  <c r="G68" i="46" s="1"/>
  <c r="I29" i="20"/>
  <c r="J29" i="20" s="1"/>
  <c r="F5" i="45" l="1"/>
  <c r="F67" i="45" s="1"/>
  <c r="E69" i="46"/>
  <c r="G69" i="46" s="1"/>
  <c r="G5" i="45" l="1"/>
  <c r="G67" i="45" s="1"/>
  <c r="E70" i="46"/>
  <c r="G70" i="46" s="1"/>
  <c r="H5" i="45" l="1"/>
  <c r="H67" i="45" s="1"/>
  <c r="E71" i="46"/>
  <c r="G71" i="46" s="1"/>
  <c r="I5" i="45" l="1"/>
  <c r="I67" i="45" s="1"/>
  <c r="E72" i="46"/>
  <c r="G72" i="46" s="1"/>
  <c r="J5" i="45" l="1"/>
  <c r="J67" i="45" s="1"/>
  <c r="E73" i="46"/>
  <c r="G73" i="46" s="1"/>
  <c r="K5" i="45" l="1"/>
  <c r="K67" i="45" s="1"/>
  <c r="E74" i="46"/>
  <c r="G74" i="46" s="1"/>
  <c r="L5" i="45" l="1"/>
  <c r="L67" i="45" s="1"/>
  <c r="E75" i="46"/>
  <c r="G75" i="46" s="1"/>
  <c r="M5" i="45" l="1"/>
  <c r="M67" i="45" s="1"/>
  <c r="E76" i="46"/>
  <c r="G76" i="46" s="1"/>
  <c r="N5" i="45" l="1"/>
  <c r="N67" i="45" s="1"/>
  <c r="E77" i="46"/>
  <c r="G77" i="46" s="1"/>
  <c r="C5" i="36" l="1"/>
  <c r="C32" i="36" s="1"/>
  <c r="E78" i="46"/>
  <c r="G78" i="46" s="1"/>
  <c r="G17" i="38" l="1"/>
  <c r="H12" i="38" s="1"/>
  <c r="D5" i="36"/>
  <c r="D32" i="36" s="1"/>
  <c r="G18" i="38" s="1"/>
  <c r="K14" i="38" s="1"/>
</calcChain>
</file>

<file path=xl/comments1.xml><?xml version="1.0" encoding="utf-8"?>
<comments xmlns="http://schemas.openxmlformats.org/spreadsheetml/2006/main">
  <authors>
    <author>Konok Edit</author>
  </authors>
  <commentList>
    <comment ref="B12" authorId="0" shapeId="0">
      <text>
        <r>
          <rPr>
            <sz val="9"/>
            <color indexed="81"/>
            <rFont val="Tahoma"/>
            <family val="2"/>
            <charset val="238"/>
          </rPr>
          <t xml:space="preserve">találmány, szerzői jogvédelemben részesülő szoftver termékek, egyéb szellemi alkotások,  know-how és a gyártási eljárás, védjegy, márkanév, stb.
</t>
        </r>
      </text>
    </comment>
    <comment ref="B14" authorId="0" shapeId="0">
      <text>
        <r>
          <rPr>
            <sz val="9"/>
            <color indexed="81"/>
            <rFont val="Tahoma"/>
            <family val="2"/>
            <charset val="238"/>
          </rPr>
          <t xml:space="preserve">földterület, a telek, a telkesítés, az épület, az épületrész, az egyéb építmény, az üzemkörön kívüli ingatlan, illetve ezek tulajdoni hányada, továbbá az ingatlanokhoz kapcsolódó vagyoni értékű jogok, pl. földhasználat, haszonélvezet, szolgalmi jog, bérleti jog
</t>
        </r>
      </text>
    </comment>
    <comment ref="B15" authorId="0" shapeId="0">
      <text>
        <r>
          <rPr>
            <sz val="9"/>
            <color indexed="81"/>
            <rFont val="Tahoma"/>
            <family val="2"/>
            <charset val="238"/>
          </rPr>
          <t xml:space="preserve">Rendeltetésszerűen használatba vett, üzembe helyezett, a vállalkozás tevékenységét </t>
        </r>
        <r>
          <rPr>
            <u/>
            <sz val="9"/>
            <color indexed="81"/>
            <rFont val="Tahoma"/>
            <family val="2"/>
            <charset val="238"/>
          </rPr>
          <t>közvetlenül</t>
        </r>
        <r>
          <rPr>
            <sz val="9"/>
            <color indexed="81"/>
            <rFont val="Tahoma"/>
            <family val="2"/>
            <charset val="238"/>
          </rPr>
          <t xml:space="preserve"> szolgáló erőgépek, erőművi berendezések, egyéb gépek, berendezések, műszerek és szerszámok, stb.</t>
        </r>
      </text>
    </comment>
    <comment ref="B16" authorId="0" shapeId="0">
      <text>
        <r>
          <rPr>
            <sz val="9"/>
            <color indexed="81"/>
            <rFont val="Tahoma"/>
            <family val="2"/>
            <charset val="238"/>
          </rPr>
          <t xml:space="preserve">Rendeltetésszerűen használatba vett, üzembe helyezett, a műszaki berendezések, gépek, járművek közé </t>
        </r>
        <r>
          <rPr>
            <u/>
            <sz val="9"/>
            <color indexed="81"/>
            <rFont val="Tahoma"/>
            <family val="2"/>
            <charset val="238"/>
          </rPr>
          <t>nem tartozó</t>
        </r>
        <r>
          <rPr>
            <sz val="9"/>
            <color indexed="81"/>
            <rFont val="Tahoma"/>
            <family val="2"/>
            <charset val="238"/>
          </rPr>
          <t xml:space="preserve"> gépek, berendezések, felszerelések, járművek, amelyek a vállalkozó tevékenységét </t>
        </r>
        <r>
          <rPr>
            <b/>
            <u/>
            <sz val="9"/>
            <color indexed="81"/>
            <rFont val="Tahoma"/>
            <family val="2"/>
            <charset val="238"/>
          </rPr>
          <t>közvetetten</t>
        </r>
        <r>
          <rPr>
            <sz val="9"/>
            <color indexed="81"/>
            <rFont val="Tahoma"/>
            <family val="2"/>
            <charset val="238"/>
          </rPr>
          <t xml:space="preserve"> szolgálják. Ilyenek különösen: az egyéb üzemi (üzleti) gépek, berendezések, felszerelések, járművek, az irodai, igazgatási berendezések, felszerelések, az üzemkörön kívüli berendezések, felszerelések, járművek, valamint az itt felsorolt, bérbe vett eszközökön végzett és aktivált beruházás, felújítás.
</t>
        </r>
      </text>
    </comment>
    <comment ref="B17" authorId="0" shapeId="0">
      <text>
        <r>
          <rPr>
            <sz val="9"/>
            <color indexed="81"/>
            <rFont val="Tahoma"/>
            <family val="2"/>
            <charset val="238"/>
          </rPr>
          <t>Rendeltetésszerűen használatba nem vett, üzembe nem helyezett, fenti eszközök bekerülési értéke, továbbá a már használatba vett tárgyi eszközökön végzett bővítéssel, rendeltetésváltozással, átalakítással, élettartam-növeléssel, felújítással összefüggő munkák – még nem aktivált – bekerülési értéke</t>
        </r>
      </text>
    </comment>
  </commentList>
</comments>
</file>

<file path=xl/comments2.xml><?xml version="1.0" encoding="utf-8"?>
<comments xmlns="http://schemas.openxmlformats.org/spreadsheetml/2006/main">
  <authors>
    <author>Rutai Gábor</author>
    <author>Szabó Lehel Gábor</author>
    <author>Konok Edit</author>
  </authors>
  <commentList>
    <comment ref="B17" authorId="0" shapeId="0">
      <text>
        <r>
          <rPr>
            <sz val="11"/>
            <color indexed="81"/>
            <rFont val="Segoe UI"/>
            <family val="2"/>
            <charset val="238"/>
          </rPr>
          <t>Cégalapításhoz kapcsolódó ügyvédi szolgáltatás igénybevétele</t>
        </r>
        <r>
          <rPr>
            <sz val="9"/>
            <color indexed="81"/>
            <rFont val="Segoe UI"/>
            <family val="2"/>
            <charset val="238"/>
          </rPr>
          <t xml:space="preserve">
</t>
        </r>
      </text>
    </comment>
    <comment ref="B18" authorId="0" shapeId="0">
      <text>
        <r>
          <rPr>
            <sz val="11"/>
            <color indexed="81"/>
            <rFont val="Segoe UI"/>
            <family val="2"/>
            <charset val="238"/>
          </rPr>
          <t xml:space="preserve">Cégalapítás hatósági díjai, alapításhoz, működéshez szükséges kötelező engedélyek beszerzésének igazgatási, eljárási költségei, illetékek
</t>
        </r>
      </text>
    </comment>
    <comment ref="B19" authorId="1" shapeId="0">
      <text>
        <r>
          <rPr>
            <sz val="11"/>
            <color indexed="81"/>
            <rFont val="Arial"/>
            <family val="2"/>
            <charset val="238"/>
          </rPr>
          <t xml:space="preserve">Foglalkoztatáshoz kapcsolódó elszámolható költségek - a vállalkozási tevékenység megvalósításában közreműködő munkatársak személyi jellegű ráfordításai:
- bérköltség (munkaviszony) 
- vállalkozói kivét, 
- KATA adózónak kifizetett jövedelem
- a hatályos jogszabályok szerinti, munkáltatót terhelő adók és járulékok, </t>
        </r>
        <r>
          <rPr>
            <i/>
            <sz val="11"/>
            <color indexed="81"/>
            <rFont val="Arial"/>
            <family val="2"/>
            <charset val="238"/>
          </rPr>
          <t>kivéve KATA-s adózók</t>
        </r>
        <r>
          <rPr>
            <sz val="11"/>
            <color indexed="81"/>
            <rFont val="Arial"/>
            <family val="2"/>
            <charset val="238"/>
          </rPr>
          <t xml:space="preserve">
A vállalkozó (egyéni vagy társas) saját maga által végzett tevékenységének az ellentételezése, valamint új munkavállaló munkabére számolható el.
A vállalkozó (egyéni vagy társas) személyes közreműködőként végzett tevékenységének az ellentételezése (beleértve a vállalkozói kivétet), új munkavállaló bérköltsége. KATA adózó esetén csak a bérköltség számolható el.
Bérköltségként beleértve a vállalkozói kivétet is maximum havonta a mindenkori garantált bérminimum összege számolható el minden foglalkoztatott esetében. A garantált bérminimum jogszabály szerint havi bruttó 195.000 Ft 2019-ben. Részmunkaidős foglalkoztatás esetében a munkaidővel arányos bérköltség számolható el.
A támogatást igénylő a 2. pontban meghatározottnál magasabb fizetést is vállalhat, azonban a konstrukció keretében támogatást ebben az esetben is legfeljebb a 2. pontban meghatározott összegben vehet igénybe, vagyis az efölötti rész nem támogatott, azt saját forrásból kell biztosítania.</t>
        </r>
      </text>
    </comment>
    <comment ref="B20" authorId="1" shapeId="0">
      <text>
        <r>
          <rPr>
            <sz val="11"/>
            <color indexed="81"/>
            <rFont val="Arial"/>
            <family val="2"/>
            <charset val="238"/>
          </rPr>
          <t>Munkavállaló számára kifizetett bruttó bérek, Vállalkozói kivét, KATA adózónak kifizetett jövedelem</t>
        </r>
      </text>
    </comment>
    <comment ref="B21" authorId="1" shapeId="0">
      <text>
        <r>
          <rPr>
            <sz val="11"/>
            <color indexed="81"/>
            <rFont val="Arial"/>
            <family val="2"/>
            <charset val="238"/>
          </rPr>
          <t xml:space="preserve">Munkáltató által fizetendő bérjárulékok:
561. Szociális hozzájárulási adó (19,5%)
564. Szakképzési hozzájárulás (1,5%)
</t>
        </r>
      </text>
    </comment>
    <comment ref="B22" authorId="2" shapeId="0">
      <text>
        <r>
          <rPr>
            <sz val="12"/>
            <color indexed="81"/>
            <rFont val="Tahoma"/>
            <family val="2"/>
            <charset val="238"/>
          </rPr>
          <t>Széchenyi2020 Kedvezményezettek Tájékoztatási Kötelezettségei útmutató és arculati kézikönyv "KTK 2020" szerint</t>
        </r>
      </text>
    </comment>
    <comment ref="B24" authorId="2" shapeId="0">
      <text>
        <r>
          <rPr>
            <sz val="11"/>
            <color indexed="81"/>
            <rFont val="Tahoma"/>
            <family val="2"/>
            <charset val="238"/>
          </rPr>
          <t>Új eszközök beszerze, beleértve a szállítást, üzembe helyezést, betanítást követleznül az eszközhöz kapcsolódva</t>
        </r>
      </text>
    </comment>
    <comment ref="B27" authorId="2" shapeId="0">
      <text>
        <r>
          <rPr>
            <sz val="11"/>
            <color indexed="81"/>
            <rFont val="Tahoma"/>
            <family val="2"/>
            <charset val="238"/>
          </rPr>
          <t>A munkavégzéshez, a megfelelő munkafeltételek biztosításához szükséges eszközök bérlése</t>
        </r>
      </text>
    </comment>
    <comment ref="B29" authorId="2" shapeId="0">
      <text>
        <r>
          <rPr>
            <sz val="12"/>
            <color indexed="81"/>
            <rFont val="Tahoma"/>
            <family val="2"/>
            <charset val="238"/>
          </rPr>
          <t>A tervezett gazdasági tevékenység ellátáshoz szükséges üzlethelyiség vagy iroda bérlése</t>
        </r>
        <r>
          <rPr>
            <sz val="9"/>
            <color indexed="81"/>
            <rFont val="Tahoma"/>
            <family val="2"/>
            <charset val="238"/>
          </rPr>
          <t xml:space="preserve">
</t>
        </r>
      </text>
    </comment>
    <comment ref="B31" authorId="1" shapeId="0">
      <text>
        <r>
          <rPr>
            <sz val="11"/>
            <color indexed="81"/>
            <rFont val="Arial"/>
            <family val="2"/>
            <charset val="238"/>
          </rPr>
          <t>Információs technológia-fejlesztés, beleértve az online megjelenés, e-kereskedelem és egyéb e-szolgáltatások, modern vállalatirányítási és termelési környezet kialakításához kapcsolódó komplex vállalati infokommunikációs fejlesztések, üzleti alkalmazások támogatását is:
- új hardver,
- szoftver (beleértve: alapszoftver, speciális egyedi fejlesztésű szoftver),
- domain név regisztráció és a hozzá tartozó webtárhely egyszeri díja,
- domain név regisztrációhoz kapcsolódó honlapkészítés (kötelező, amennyiben a domain regisztrációra is igényel támogatást).</t>
        </r>
      </text>
    </comment>
    <comment ref="B32" authorId="1" shapeId="0">
      <text>
        <r>
          <rPr>
            <sz val="10"/>
            <color indexed="81"/>
            <rFont val="Arial"/>
            <family val="2"/>
            <charset val="238"/>
          </rPr>
          <t>új hardver beszerzése</t>
        </r>
      </text>
    </comment>
    <comment ref="B33" authorId="1" shapeId="0">
      <text>
        <r>
          <rPr>
            <sz val="11"/>
            <color indexed="81"/>
            <rFont val="Arial"/>
            <family val="2"/>
            <charset val="238"/>
          </rPr>
          <t>- szoftverek beszerzése (beleértve: alapszoftver, speciális egyedi fejlesztésű szoftver),
- domain név regisztráció és a hozzá tartozó webtárhely egyszeri díja</t>
        </r>
      </text>
    </comment>
    <comment ref="B34" authorId="2" shapeId="0">
      <text>
        <r>
          <rPr>
            <sz val="11"/>
            <color indexed="81"/>
            <rFont val="Tahoma"/>
            <family val="2"/>
            <charset val="238"/>
          </rPr>
          <t>pl. honlap fejlesztésének költsége, egyéb információtechnológiai szolgáltatások</t>
        </r>
      </text>
    </comment>
    <comment ref="B35" authorId="1" shapeId="0">
      <text>
        <r>
          <rPr>
            <sz val="11"/>
            <color indexed="81"/>
            <rFont val="Arial"/>
            <family val="2"/>
            <charset val="238"/>
          </rPr>
          <t>Harmadik féltől piaci áron megvásárolt szabadalmak és egyéb immateriális javak (pl. licenc, oltalom), valamint ezen immateriális javakhoz (szellemi termékekhez) kapcsolódó hasznosítási jogok bekerülési értéke, amennyiben a tranzakcióra a piaci feltételeknek megfelelően került sor.</t>
        </r>
      </text>
    </comment>
    <comment ref="B38" authorId="1" shapeId="0">
      <text>
        <r>
          <rPr>
            <sz val="11"/>
            <color indexed="81"/>
            <rFont val="Arial"/>
            <family val="2"/>
            <charset val="238"/>
          </rPr>
          <t>Marketing, kommunikációs szolgáltatások költségei
- marketing eszközök elkészítése, beszerzése, design tervezése (honlap, szórólap, hirdetés a helyi újságokban)
- piaci megjelenés (vásárokon, kiállításokon való részvétel)</t>
        </r>
      </text>
    </comment>
    <comment ref="B42" authorId="2" shapeId="0">
      <text>
        <r>
          <rPr>
            <sz val="11"/>
            <color indexed="81"/>
            <rFont val="Tahoma"/>
            <family val="2"/>
            <charset val="238"/>
          </rPr>
          <t>Például vásárolt alapanyagok, segédanyagok, üzemanyag, egy éven belül elhasználódó gyártóeszközök, berendezések, felszerelések és egyéb eszközök költségei</t>
        </r>
      </text>
    </comment>
    <comment ref="B48" authorId="2" shapeId="0">
      <text>
        <r>
          <rPr>
            <sz val="11"/>
            <color indexed="81"/>
            <rFont val="Tahoma"/>
            <family val="2"/>
            <charset val="238"/>
          </rPr>
          <t>Pl. alapítás-átszervezés aktivált értéke, vagyoni értékű jogok, szellemi termékek</t>
        </r>
      </text>
    </comment>
    <comment ref="B49" authorId="2" shapeId="0">
      <text>
        <r>
          <rPr>
            <sz val="11"/>
            <color indexed="81"/>
            <rFont val="Tahoma"/>
            <family val="2"/>
            <charset val="238"/>
          </rPr>
          <t>Pl. földterület, telek, épület, épületrész, ingatlanokhoz kapcsolódó vagyoni értékű jogok</t>
        </r>
      </text>
    </comment>
    <comment ref="B50" authorId="2" shapeId="0">
      <text>
        <r>
          <rPr>
            <sz val="11"/>
            <color indexed="81"/>
            <rFont val="Tahoma"/>
            <family val="2"/>
            <charset val="238"/>
          </rPr>
          <t>Pl. Termelő gépek, berendezések, szerszámok, gyártóeszközök; rermelésben közvetlenül résztvevő járművek</t>
        </r>
      </text>
    </comment>
    <comment ref="B51" authorId="2" shapeId="0">
      <text>
        <r>
          <rPr>
            <sz val="10"/>
            <color indexed="81"/>
            <rFont val="Tahoma"/>
            <family val="2"/>
            <charset val="238"/>
          </rPr>
          <t>Pl. Üzemi (üzleti) gépek, berendezések, felszerelések; egyéb járművek; irodai, igazgatási berendezések és felszerelések; jóléti berendezések, felszerelési tárgyak és képzőművészeti alkotások</t>
        </r>
      </text>
    </comment>
    <comment ref="B53" authorId="2" shapeId="0">
      <text>
        <r>
          <rPr>
            <sz val="10"/>
            <color indexed="81"/>
            <rFont val="Tahoma"/>
            <family val="2"/>
            <charset val="238"/>
          </rPr>
          <t>Vásárolt anyagok költségei (alapanyagok, segédanyagok, üzemanyag, stb.), egy éven belül elhasználódó anyagi eszközök költségei, egyéb anyagköltségek</t>
        </r>
      </text>
    </comment>
    <comment ref="B54" authorId="2" shapeId="0">
      <text>
        <r>
          <rPr>
            <sz val="11"/>
            <color indexed="81"/>
            <rFont val="Tahoma"/>
            <family val="2"/>
            <charset val="238"/>
          </rPr>
          <t>Pl. utazási és kiküldetési költségek, bérleti díjak, fuvarozási, szállítási, rakodási és raktározási költségek, javítás, karbantartás költsége, posta, telefon, telefax és egyéb telekommunikációs költségek, mosoda, vegytisztítás, takarítás költségei, fénymásolás, sokszorosítás költségei, hirdetés, reklám, propaganda költségek, oktatás és továbbképzés költségei, vagyonvédelemmel, őrző-védő szolgálattal kapcsolatos költségek</t>
        </r>
      </text>
    </comment>
    <comment ref="B55" authorId="2" shapeId="0">
      <text>
        <r>
          <rPr>
            <sz val="11"/>
            <color indexed="81"/>
            <rFont val="Tahoma"/>
            <family val="2"/>
            <charset val="238"/>
          </rPr>
          <t>Pl. hatósági igazgatási, szolgáltatási díjak, illetékek, biztosítási díj, költségként elszámolandó adók, járulékok</t>
        </r>
      </text>
    </comment>
  </commentList>
</comments>
</file>

<file path=xl/comments3.xml><?xml version="1.0" encoding="utf-8"?>
<comments xmlns="http://schemas.openxmlformats.org/spreadsheetml/2006/main">
  <authors>
    <author>Rutai Gábor</author>
    <author>Szabó Lehel Gábor</author>
    <author>Konok Edit</author>
  </authors>
  <commentList>
    <comment ref="B17" authorId="0" shapeId="0">
      <text>
        <r>
          <rPr>
            <sz val="11"/>
            <color indexed="81"/>
            <rFont val="Segoe UI"/>
            <family val="2"/>
            <charset val="238"/>
          </rPr>
          <t>Cégalapításhoz kapcsolódó ügyvédi szolgáltatás igénybevétele</t>
        </r>
        <r>
          <rPr>
            <sz val="9"/>
            <color indexed="81"/>
            <rFont val="Segoe UI"/>
            <family val="2"/>
            <charset val="238"/>
          </rPr>
          <t xml:space="preserve">
</t>
        </r>
      </text>
    </comment>
    <comment ref="B18" authorId="0" shapeId="0">
      <text>
        <r>
          <rPr>
            <sz val="11"/>
            <color indexed="81"/>
            <rFont val="Segoe UI"/>
            <family val="2"/>
            <charset val="238"/>
          </rPr>
          <t xml:space="preserve">Cégalapítás hatósági díjai, alapításhoz, működéshez szükséges kötelező engedélyek beszerzésének igazgatási, eljárási költségei, illetékek
</t>
        </r>
      </text>
    </comment>
    <comment ref="B19" authorId="1" shapeId="0">
      <text>
        <r>
          <rPr>
            <sz val="11"/>
            <color indexed="81"/>
            <rFont val="Arial"/>
            <family val="2"/>
            <charset val="238"/>
          </rPr>
          <t xml:space="preserve">Foglalkoztatáshoz kapcsolódó elszámolható költségek - a vállalkozási tevékenység megvalósításában közreműködő munkatársak személyi jellegű ráfordításai:
- bérköltség (munkaviszony) 
- vállalkozói kivét, 
- KATA adózónak kifizetett jövedelem
- a hatályos jogszabályok szerinti, munkáltatót terhelő adók és járulékok, </t>
        </r>
        <r>
          <rPr>
            <i/>
            <sz val="11"/>
            <color indexed="81"/>
            <rFont val="Arial"/>
            <family val="2"/>
            <charset val="238"/>
          </rPr>
          <t>kivéve KATA-s adózók</t>
        </r>
        <r>
          <rPr>
            <sz val="11"/>
            <color indexed="81"/>
            <rFont val="Arial"/>
            <family val="2"/>
            <charset val="238"/>
          </rPr>
          <t xml:space="preserve">
A vállalkozó (egyéni vagy társas) saját maga által végzett tevékenységének az ellentételezése, valamint új munkavállaló munkabére számolható el.
A vállalkozó (egyéni vagy társas) személyes közreműködőként végzett tevékenységének az ellentételezése (beleértve a vállalkozói kivétet), új munkavállaló bérköltsége. KATA adózó esetén csak a bérköltség számolható el.
Bérköltségként beleértve a vállalkozói kivétet is maximum havonta a mindenkori garantált bérminimum összege számolható el minden foglalkoztatott esetében. A garantált bérminimum jogszabály szerint havi bruttó 195.000 Ft 2019-ben. Részmunkaidős foglalkoztatás esetében a munkaidővel arányos bérköltség számolható el.
A támogatást igénylő a 2. pontban meghatározottnál magasabb fizetést is vállalhat, azonban a konstrukció keretében támogatást ebben az esetben is legfeljebb a 2. pontban meghatározott összegben vehet igénybe, vagyis az efölötti rész nem támogatott, azt saját forrásból kell biztosítania.</t>
        </r>
      </text>
    </comment>
    <comment ref="B20" authorId="1" shapeId="0">
      <text>
        <r>
          <rPr>
            <sz val="11"/>
            <color indexed="81"/>
            <rFont val="Arial"/>
            <family val="2"/>
            <charset val="238"/>
          </rPr>
          <t>Munkavállaló számára kifizetett bruttó bérek, Vállalkozói kivét, KATA adózónak kifizetett jövedelem</t>
        </r>
      </text>
    </comment>
    <comment ref="B21" authorId="1" shapeId="0">
      <text>
        <r>
          <rPr>
            <sz val="11"/>
            <color indexed="81"/>
            <rFont val="Arial"/>
            <family val="2"/>
            <charset val="238"/>
          </rPr>
          <t xml:space="preserve">Munkáltató által fizetendő bérjárulékok:
561. Szociális hozzájárulási adó (19,5%)
564. Szakképzési hozzájárulás (1,5%)
</t>
        </r>
      </text>
    </comment>
    <comment ref="B22" authorId="2" shapeId="0">
      <text>
        <r>
          <rPr>
            <sz val="12"/>
            <color indexed="81"/>
            <rFont val="Tahoma"/>
            <family val="2"/>
            <charset val="238"/>
          </rPr>
          <t>Széchenyi2020 Kedvezményezettek Tájékoztatási Kötelezettségei útmutató és arculati kézikönyv "KTK 2020" szerint</t>
        </r>
      </text>
    </comment>
    <comment ref="B24" authorId="2" shapeId="0">
      <text>
        <r>
          <rPr>
            <sz val="11"/>
            <color indexed="81"/>
            <rFont val="Tahoma"/>
            <family val="2"/>
            <charset val="238"/>
          </rPr>
          <t>Új eszközök beszerze, beleértve a szállítást, üzembe helyezést, betanítást követleznül az eszközhöz kapcsolódva</t>
        </r>
      </text>
    </comment>
    <comment ref="B27" authorId="2" shapeId="0">
      <text>
        <r>
          <rPr>
            <sz val="11"/>
            <color indexed="81"/>
            <rFont val="Tahoma"/>
            <family val="2"/>
            <charset val="238"/>
          </rPr>
          <t>A munkavégzéshez, a megfelelő munkafeltételek biztosításához szükséges eszközök bérlése</t>
        </r>
      </text>
    </comment>
    <comment ref="B29" authorId="2" shapeId="0">
      <text>
        <r>
          <rPr>
            <sz val="12"/>
            <color indexed="81"/>
            <rFont val="Tahoma"/>
            <family val="2"/>
            <charset val="238"/>
          </rPr>
          <t>A tervezett gazdasági tevékenység ellátáshoz szükséges üzlethelyiség vagy iroda bérlése</t>
        </r>
        <r>
          <rPr>
            <sz val="9"/>
            <color indexed="81"/>
            <rFont val="Tahoma"/>
            <family val="2"/>
            <charset val="238"/>
          </rPr>
          <t xml:space="preserve">
</t>
        </r>
      </text>
    </comment>
    <comment ref="B31" authorId="1" shapeId="0">
      <text>
        <r>
          <rPr>
            <sz val="11"/>
            <color indexed="81"/>
            <rFont val="Arial"/>
            <family val="2"/>
            <charset val="238"/>
          </rPr>
          <t>Információs technológia-fejlesztés, beleértve az online megjelenés, e-kereskedelem és egyéb e-szolgáltatások, modern vállalatirányítási és termelési környezet kialakításához kapcsolódó komplex vállalati infokommunikációs fejlesztések, üzleti alkalmazások támogatását is:
- új hardver,
- szoftver (beleértve: alapszoftver, speciális egyedi fejlesztésű szoftver),
- domain név regisztráció és a hozzá tartozó webtárhely egyszeri díja,
- domain név regisztrációhoz kapcsolódó honlapkészítés (kötelező, amennyiben a domain regisztrációra is igényel támogatást).</t>
        </r>
      </text>
    </comment>
    <comment ref="B32" authorId="1" shapeId="0">
      <text>
        <r>
          <rPr>
            <sz val="10"/>
            <color indexed="81"/>
            <rFont val="Arial"/>
            <family val="2"/>
            <charset val="238"/>
          </rPr>
          <t>új hardver beszerzése</t>
        </r>
      </text>
    </comment>
    <comment ref="B33" authorId="1" shapeId="0">
      <text>
        <r>
          <rPr>
            <sz val="11"/>
            <color indexed="81"/>
            <rFont val="Arial"/>
            <family val="2"/>
            <charset val="238"/>
          </rPr>
          <t>- szoftverek beszerzése (beleértve: alapszoftver, speciális egyedi fejlesztésű szoftver),
- domain név regisztráció és a hozzá tartozó webtárhely egyszeri díja</t>
        </r>
      </text>
    </comment>
    <comment ref="B34" authorId="2" shapeId="0">
      <text>
        <r>
          <rPr>
            <sz val="11"/>
            <color indexed="81"/>
            <rFont val="Tahoma"/>
            <family val="2"/>
            <charset val="238"/>
          </rPr>
          <t>pl. honlap fejlesztésének költsége, egyéb információtechnológiai szolgáltatások</t>
        </r>
      </text>
    </comment>
    <comment ref="B35" authorId="1" shapeId="0">
      <text>
        <r>
          <rPr>
            <sz val="11"/>
            <color indexed="81"/>
            <rFont val="Arial"/>
            <family val="2"/>
            <charset val="238"/>
          </rPr>
          <t>Harmadik féltől piaci áron megvásárolt szabadalmak és egyéb immateriális javak (pl. licenc, oltalom), valamint ezen immateriális javakhoz (szellemi termékekhez) kapcsolódó hasznosítási jogok bekerülési értéke, amennyiben a tranzakcióra a piaci feltételeknek megfelelően került sor.</t>
        </r>
      </text>
    </comment>
    <comment ref="B38" authorId="1" shapeId="0">
      <text>
        <r>
          <rPr>
            <sz val="11"/>
            <color indexed="81"/>
            <rFont val="Arial"/>
            <family val="2"/>
            <charset val="238"/>
          </rPr>
          <t>Marketing, kommunikációs szolgáltatások költségei
- marketing eszközök elkészítése, beszerzése, design tervezése (honlap, szórólap, hirdetés a helyi újságokban)
- piaci megjelenés (vásárokon, kiállításokon való részvétel)</t>
        </r>
      </text>
    </comment>
    <comment ref="B42" authorId="2" shapeId="0">
      <text>
        <r>
          <rPr>
            <sz val="11"/>
            <color indexed="81"/>
            <rFont val="Tahoma"/>
            <family val="2"/>
            <charset val="238"/>
          </rPr>
          <t>Például vásárolt alapanyagok, segédanyagok, üzemanyag, egy éven belül elhasználódó gyártóeszközök, berendezések, felszerelések és egyéb eszközök költségei</t>
        </r>
      </text>
    </comment>
    <comment ref="B48" authorId="2" shapeId="0">
      <text>
        <r>
          <rPr>
            <sz val="11"/>
            <color indexed="81"/>
            <rFont val="Tahoma"/>
            <family val="2"/>
            <charset val="238"/>
          </rPr>
          <t>Pl. alapítás-átszervezés aktivált értéke, vagyoni értékű jogok, szellemi termékek</t>
        </r>
      </text>
    </comment>
    <comment ref="B49" authorId="2" shapeId="0">
      <text>
        <r>
          <rPr>
            <sz val="11"/>
            <color indexed="81"/>
            <rFont val="Tahoma"/>
            <family val="2"/>
            <charset val="238"/>
          </rPr>
          <t>Pl. földterület, telek, épület, épületrész, ingatlanokhoz kapcsolódó vagyoni értékű jogok</t>
        </r>
      </text>
    </comment>
    <comment ref="B50" authorId="2" shapeId="0">
      <text>
        <r>
          <rPr>
            <sz val="11"/>
            <color indexed="81"/>
            <rFont val="Tahoma"/>
            <family val="2"/>
            <charset val="238"/>
          </rPr>
          <t>Pl. Termelő gépek, berendezések, szerszámok, gyártóeszközök; rermelésben közvetlenül résztvevő járművek</t>
        </r>
      </text>
    </comment>
    <comment ref="B51" authorId="2" shapeId="0">
      <text>
        <r>
          <rPr>
            <sz val="10"/>
            <color indexed="81"/>
            <rFont val="Tahoma"/>
            <family val="2"/>
            <charset val="238"/>
          </rPr>
          <t>Pl. Üzemi (üzleti) gépek, berendezések, felszerelések; egyéb járművek; irodai, igazgatási berendezések és felszerelések; jóléti berendezések, felszerelési tárgyak és képzőművészeti alkotások</t>
        </r>
      </text>
    </comment>
    <comment ref="B53" authorId="2" shapeId="0">
      <text>
        <r>
          <rPr>
            <sz val="10"/>
            <color indexed="81"/>
            <rFont val="Tahoma"/>
            <family val="2"/>
            <charset val="238"/>
          </rPr>
          <t>Vásárolt anyagok költségei (alapanyagok, segédanyagok, üzemanyag, stb.), egy éven belül elhasználódó anyagi eszközök költségei, egyéb anyagköltségek</t>
        </r>
      </text>
    </comment>
    <comment ref="B54" authorId="2" shapeId="0">
      <text>
        <r>
          <rPr>
            <sz val="11"/>
            <color indexed="81"/>
            <rFont val="Tahoma"/>
            <family val="2"/>
            <charset val="238"/>
          </rPr>
          <t>Pl. utazási és kiküldetési költségek, bérleti díjak, fuvarozási, szállítási, rakodási és raktározási költségek, javítás, karbantartás költsége, posta, telefon, telefax és egyéb telekommunikációs költségek, mosoda, vegytisztítás, takarítás költségei, fénymásolás, sokszorosítás költségei, hirdetés, reklám, propaganda költségek, oktatás és továbbképzés költségei, vagyonvédelemmel, őrző-védő szolgálattal kapcsolatos költségek</t>
        </r>
      </text>
    </comment>
    <comment ref="B55" authorId="2" shapeId="0">
      <text>
        <r>
          <rPr>
            <sz val="11"/>
            <color indexed="81"/>
            <rFont val="Tahoma"/>
            <family val="2"/>
            <charset val="238"/>
          </rPr>
          <t>Pl. hatósági igazgatási, szolgáltatási díjak, illetékek, biztosítási díj, költségként elszámolandó adók, járulékok</t>
        </r>
      </text>
    </comment>
  </commentList>
</comments>
</file>

<file path=xl/comments4.xml><?xml version="1.0" encoding="utf-8"?>
<comments xmlns="http://schemas.openxmlformats.org/spreadsheetml/2006/main">
  <authors>
    <author>Konok Edit</author>
  </authors>
  <commentList>
    <comment ref="B13" authorId="0" shapeId="0">
      <text>
        <r>
          <rPr>
            <sz val="11"/>
            <color indexed="81"/>
            <rFont val="Tahoma"/>
            <family val="2"/>
            <charset val="238"/>
          </rPr>
          <t>Pl. alapítás-átszervezés aktivált értéke, vagyoni értékű jogok, szellemi termékek</t>
        </r>
      </text>
    </comment>
    <comment ref="B14" authorId="0" shapeId="0">
      <text>
        <r>
          <rPr>
            <sz val="11"/>
            <color indexed="81"/>
            <rFont val="Tahoma"/>
            <family val="2"/>
            <charset val="238"/>
          </rPr>
          <t>Pl. földterület, telek, épület, épületrész, ingatlanokhoz kapcsolódó vagyoni értékű jogok</t>
        </r>
      </text>
    </comment>
    <comment ref="B15" authorId="0" shapeId="0">
      <text>
        <r>
          <rPr>
            <sz val="11"/>
            <color indexed="81"/>
            <rFont val="Tahoma"/>
            <family val="2"/>
            <charset val="238"/>
          </rPr>
          <t>Pl. Termelő gépek, berendezések, szerszámok, gyártóeszközök; rermelésben közvetlenül résztvevő járművek</t>
        </r>
      </text>
    </comment>
    <comment ref="B16" authorId="0" shapeId="0">
      <text>
        <r>
          <rPr>
            <sz val="10"/>
            <color indexed="81"/>
            <rFont val="Tahoma"/>
            <family val="2"/>
            <charset val="238"/>
          </rPr>
          <t>Pl. Üzemi (üzleti) gépek, berendezések, felszerelések; egyéb járművek; irodai, igazgatási berendezések és felszerelések; jóléti berendezések, felszerelési tárgyak és képzőművészeti alkotások</t>
        </r>
      </text>
    </comment>
    <comment ref="B18" authorId="0" shapeId="0">
      <text>
        <r>
          <rPr>
            <sz val="10"/>
            <color indexed="81"/>
            <rFont val="Tahoma"/>
            <family val="2"/>
            <charset val="238"/>
          </rPr>
          <t>Vásárolt anyagok költségei (alapanyagok, segédanyagok, üzemanyag, stb.), egy éven belül elhasználódó anyagi eszközök költségei, egyéb anyagköltségek</t>
        </r>
      </text>
    </comment>
    <comment ref="B19" authorId="0" shapeId="0">
      <text>
        <r>
          <rPr>
            <sz val="11"/>
            <color indexed="81"/>
            <rFont val="Tahoma"/>
            <family val="2"/>
            <charset val="238"/>
          </rPr>
          <t>Pl. utazási és kiküldetési költségek, bérleti díjak, fuvarozási, szállítási, rakodási és raktározási költségek, javítás, karbantartás költsége, posta, telefon, telefax és egyéb telekommunikációs költségek, mosoda, vegytisztítás, takarítás költségei, fénymásolás, sokszorosítás költségei, hirdetés, reklám, propaganda költségek, oktatás és továbbképzés költségei, vagyonvédelemmel, őrző-védő szolgálattal kapcsolatos költségek</t>
        </r>
      </text>
    </comment>
    <comment ref="B20" authorId="0" shapeId="0">
      <text>
        <r>
          <rPr>
            <sz val="11"/>
            <color indexed="81"/>
            <rFont val="Tahoma"/>
            <family val="2"/>
            <charset val="238"/>
          </rPr>
          <t>Pl. hatósági igazgatási, szolgáltatási díjak, illetékek, biztosítási díj, költségként elszámolandó adók, járulékok</t>
        </r>
      </text>
    </comment>
    <comment ref="B21" authorId="0" shapeId="0">
      <text>
        <r>
          <rPr>
            <b/>
            <sz val="9"/>
            <color indexed="81"/>
            <rFont val="Tahoma"/>
            <family val="2"/>
            <charset val="238"/>
          </rPr>
          <t>Munkavállaló számára kifizetett bruttó bérek, vállalkozói kivét, KATA adózónak kifizetett jövedelem</t>
        </r>
      </text>
    </comment>
    <comment ref="B23" authorId="0" shapeId="0">
      <text>
        <r>
          <rPr>
            <sz val="9"/>
            <color indexed="81"/>
            <rFont val="Tahoma"/>
            <family val="2"/>
            <charset val="238"/>
          </rPr>
          <t>Munkáltató által fizetendő bérjárulékok</t>
        </r>
      </text>
    </comment>
  </commentList>
</comments>
</file>

<file path=xl/sharedStrings.xml><?xml version="1.0" encoding="utf-8"?>
<sst xmlns="http://schemas.openxmlformats.org/spreadsheetml/2006/main" count="1467" uniqueCount="1191">
  <si>
    <t>Beírt karakterek száma:</t>
  </si>
  <si>
    <t xml:space="preserve">Vállalkozás székhelye </t>
  </si>
  <si>
    <t>Név</t>
  </si>
  <si>
    <t>Vállalkozás további tulajdonosa 2</t>
  </si>
  <si>
    <t>Tervezett szavazati jog mértéke (%)</t>
  </si>
  <si>
    <t>Tervezett tulajdoni hányad mértéke (%)</t>
  </si>
  <si>
    <t>Postai elérhetőség</t>
  </si>
  <si>
    <t>Email cím</t>
  </si>
  <si>
    <t>Telefonszám</t>
  </si>
  <si>
    <t>Megnevezése</t>
  </si>
  <si>
    <t>Funkció</t>
  </si>
  <si>
    <t>Immateriális javak</t>
  </si>
  <si>
    <t>Alapítás-átszervezés aktivált értéke</t>
  </si>
  <si>
    <t>Tárgyi eszközök</t>
  </si>
  <si>
    <t>Egyéb berendezések, felszerelések, járművek</t>
  </si>
  <si>
    <t>Beruházások, felújítások</t>
  </si>
  <si>
    <t>Pozíció, munkakör</t>
  </si>
  <si>
    <t>Feladatkörök</t>
  </si>
  <si>
    <t>támogatott</t>
  </si>
  <si>
    <t>Beszerzés módja 
(vásárlás, lízing, bérlés,  stb.)</t>
  </si>
  <si>
    <t>Vagyoni értékű jogok 
pl.: licenc(ek), franchise</t>
  </si>
  <si>
    <t>Szellemi termékek
pl.: szoftver(ek)</t>
  </si>
  <si>
    <t>ÖSSZESEN</t>
  </si>
  <si>
    <t>Σ</t>
  </si>
  <si>
    <t>brossura, szórólap</t>
  </si>
  <si>
    <t>áruminta</t>
  </si>
  <si>
    <t>médiahirdetés</t>
  </si>
  <si>
    <t>nyomtatott sajtó</t>
  </si>
  <si>
    <t>rádió</t>
  </si>
  <si>
    <t>weboldal</t>
  </si>
  <si>
    <t>kiállítások, vásárok</t>
  </si>
  <si>
    <t>online hirdetési módok</t>
  </si>
  <si>
    <t>közösségi marketing</t>
  </si>
  <si>
    <t>merchandising</t>
  </si>
  <si>
    <t>eladásösztönző akciók</t>
  </si>
  <si>
    <t>szponzoráció</t>
  </si>
  <si>
    <t>egyéb</t>
  </si>
  <si>
    <t>BEVÉTEL</t>
  </si>
  <si>
    <t>NYITÓ PÉNZÜGYI EGYENLEG</t>
  </si>
  <si>
    <t>Bevétel értékesítésből (nettó)</t>
  </si>
  <si>
    <t>Pénzügyi bevétel</t>
  </si>
  <si>
    <t>Támogatási előleg</t>
  </si>
  <si>
    <t>Támogató által átutalt támogatás</t>
  </si>
  <si>
    <t>Egyéb bevétel</t>
  </si>
  <si>
    <t>Kapott (fizetendő) ÁFA</t>
  </si>
  <si>
    <t>BEVÉTEL ÖSSZESEN</t>
  </si>
  <si>
    <t>KIADÁS</t>
  </si>
  <si>
    <t>56. Bérjárulékok</t>
  </si>
  <si>
    <t>Fizetett (visszaigényelhető) ÁFA</t>
  </si>
  <si>
    <t>ÖSSZES KIADÁS</t>
  </si>
  <si>
    <t>ÁFA-egyenleg +/- (fizetendő ÁFA esetén –, visszaigényelhető ÁFA esetén +)</t>
  </si>
  <si>
    <t>NETTÓ CASH-FLOW</t>
  </si>
  <si>
    <t>ZÁRÓ PÉNZÜGYI EGYENLEG</t>
  </si>
  <si>
    <t>Működési évek</t>
  </si>
  <si>
    <t>I.</t>
  </si>
  <si>
    <t>Értékesítés nettó árbevétele</t>
  </si>
  <si>
    <t>II.</t>
  </si>
  <si>
    <t>Aktivált saját teljesítmények értéke</t>
  </si>
  <si>
    <t>III.</t>
  </si>
  <si>
    <t>Egyéb bevételek</t>
  </si>
  <si>
    <t>05.</t>
  </si>
  <si>
    <t>Anyagköltség</t>
  </si>
  <si>
    <t>06.</t>
  </si>
  <si>
    <t>Igénybevett szolgáltatások értéke</t>
  </si>
  <si>
    <t>06./1</t>
  </si>
  <si>
    <t>06./2</t>
  </si>
  <si>
    <t>07.</t>
  </si>
  <si>
    <t>Egyéb szolgáltatások értéke</t>
  </si>
  <si>
    <t>Eladott áruk beszerzési értéke</t>
  </si>
  <si>
    <t>09.</t>
  </si>
  <si>
    <t>Eladott (közvetített) szolgáltatások értéke</t>
  </si>
  <si>
    <t>IV.</t>
  </si>
  <si>
    <t xml:space="preserve">Anyagjellegű ráfordítások (05-09. sorok) </t>
  </si>
  <si>
    <t>10.</t>
  </si>
  <si>
    <t>Bérköltség</t>
  </si>
  <si>
    <t>11.</t>
  </si>
  <si>
    <t>Személyi jellegű egyéb kifizetések</t>
  </si>
  <si>
    <t>12.</t>
  </si>
  <si>
    <t>Bérjárulékok</t>
  </si>
  <si>
    <t>V.</t>
  </si>
  <si>
    <t>Személyi jellegű ráfordítások (10-12. sorok)</t>
  </si>
  <si>
    <t>VI.</t>
  </si>
  <si>
    <t>Értékcsökkenési leírás</t>
  </si>
  <si>
    <t>VII.</t>
  </si>
  <si>
    <t>Egyéb ráfordítások</t>
  </si>
  <si>
    <t>A.</t>
  </si>
  <si>
    <t>ÜZEMI (ÜZLETI) TEVÉKENYSÉG EREMÉNYE (I+II+III-IV-V-VI-VII. sor)</t>
  </si>
  <si>
    <t>VIII.</t>
  </si>
  <si>
    <t>Pénzügyi műveletek bevételei</t>
  </si>
  <si>
    <t>IX.</t>
  </si>
  <si>
    <t>Pénzügyi műveletek ráfordításai</t>
  </si>
  <si>
    <t>B.</t>
  </si>
  <si>
    <t>PÉNZÜGYI MŰVELETEK EREDMÉNYE (VIII-IX. sor)</t>
  </si>
  <si>
    <t>C.</t>
  </si>
  <si>
    <t>Adófizetési kötelezettség</t>
  </si>
  <si>
    <t>ADÓZÁS ELŐTTI EREDMÉNY
(+-A+-B. sor)</t>
  </si>
  <si>
    <t>X.</t>
  </si>
  <si>
    <t>Összesen:</t>
  </si>
  <si>
    <t>Születési dátuma</t>
  </si>
  <si>
    <t>Tétel</t>
  </si>
  <si>
    <t>Megjegyzés</t>
  </si>
  <si>
    <t>Víz</t>
  </si>
  <si>
    <t>Gáz</t>
  </si>
  <si>
    <t>Villany</t>
  </si>
  <si>
    <t>stb….</t>
  </si>
  <si>
    <t>D.</t>
  </si>
  <si>
    <t>ADÓZOTT EREDMÉNY 
(+-C-X. sor)</t>
  </si>
  <si>
    <t>Kelt (helység, dátum):</t>
  </si>
  <si>
    <t>5299. Ki nem emelt egyéb igénybe vett szolgáltatások költségei</t>
  </si>
  <si>
    <r>
      <rPr>
        <b/>
        <sz val="12"/>
        <color indexed="8"/>
        <rFont val="Arial"/>
        <family val="2"/>
        <charset val="238"/>
      </rPr>
      <t>Foglalkoztatás</t>
    </r>
    <r>
      <rPr>
        <sz val="12"/>
        <color indexed="8"/>
        <rFont val="Arial"/>
        <family val="2"/>
        <charset val="238"/>
      </rPr>
      <t xml:space="preserve">
(Szakmai megvalósításhoz kapcsolódó személyi jellegű ráfordítás)</t>
    </r>
  </si>
  <si>
    <r>
      <rPr>
        <b/>
        <sz val="12"/>
        <color indexed="8"/>
        <rFont val="Arial"/>
        <family val="2"/>
        <charset val="238"/>
      </rPr>
      <t>Eszközbeszerzés</t>
    </r>
    <r>
      <rPr>
        <sz val="12"/>
        <color indexed="8"/>
        <rFont val="Arial"/>
        <family val="2"/>
        <charset val="238"/>
      </rPr>
      <t xml:space="preserve">
(Eszközbeszerzés költségei)</t>
    </r>
  </si>
  <si>
    <t>141. Üzemi (üzleti) gépek, berendezések, felszerelések</t>
  </si>
  <si>
    <t>143. Irodai, igazgatási berendezések és felszerelések</t>
  </si>
  <si>
    <t>Információs technológia-fejlesztés</t>
  </si>
  <si>
    <t>Egyéb immateriális javak beszerzésének költségei</t>
  </si>
  <si>
    <t>113. Vagyoni értékű jogok</t>
  </si>
  <si>
    <t>114. Szellemi termékek</t>
  </si>
  <si>
    <t>Kérjük, jelölje meg, hogy milyen marketingeszközökkel, módszerekkel tervezi reklámozni vállalkozását, termékeit / szolgáltatásait!</t>
  </si>
  <si>
    <t>1. év</t>
  </si>
  <si>
    <t>Tulajdonosok</t>
  </si>
  <si>
    <t>Telephely 1</t>
  </si>
  <si>
    <t>Telephely 2</t>
  </si>
  <si>
    <t>Telephely …</t>
  </si>
  <si>
    <t>Vállalkozás tevékenységi területe</t>
  </si>
  <si>
    <t>Vállalkozás területi hatóköre</t>
  </si>
  <si>
    <t>2. év</t>
  </si>
  <si>
    <t>3. év</t>
  </si>
  <si>
    <t>4. év</t>
  </si>
  <si>
    <t>Eszközök bemutatása</t>
  </si>
  <si>
    <t>Ha nem áll rendelkezésre:</t>
  </si>
  <si>
    <t>Rendelkezésre áll? (igen/nem)</t>
  </si>
  <si>
    <t>Nyersanyagköltség</t>
  </si>
  <si>
    <t>Marketingköltség</t>
  </si>
  <si>
    <t>Termelés energiaköltsége</t>
  </si>
  <si>
    <t>Részletes útmutató</t>
  </si>
  <si>
    <t>Programozási javaslat</t>
  </si>
  <si>
    <t>ÜZLETI TERV</t>
  </si>
  <si>
    <t>Név:</t>
  </si>
  <si>
    <t>Pályázó vállalkozás tervezett neve:</t>
  </si>
  <si>
    <t>Pályázó vállalkozás tervezett székhelye (település)</t>
  </si>
  <si>
    <t>Pályázó aláírása:</t>
  </si>
  <si>
    <t>Záradék (jóváhagyáskor, dátummal):</t>
  </si>
  <si>
    <t>Vállalkozás neve</t>
  </si>
  <si>
    <t>Vállalkozás neve:</t>
  </si>
  <si>
    <t>Kitöltési útmutató</t>
  </si>
  <si>
    <t>Választott adózási forma</t>
  </si>
  <si>
    <t>Vállalkozás telephelye(i)</t>
  </si>
  <si>
    <t>Vállalkozás alapításának időpontja</t>
  </si>
  <si>
    <t>Áfa-kör</t>
  </si>
  <si>
    <t>Alanyi adómentes</t>
  </si>
  <si>
    <t>Tárgyi adómentes</t>
  </si>
  <si>
    <t>Áfa-körbe tartozó</t>
  </si>
  <si>
    <t>Szolgáltatás</t>
  </si>
  <si>
    <t>Ipar, termelés</t>
  </si>
  <si>
    <t>Kereskedelem</t>
  </si>
  <si>
    <t>Kutatás, innováció</t>
  </si>
  <si>
    <t>További tevékenységek besorolása TEÁOR / ÖVTJ besorolás szerint</t>
  </si>
  <si>
    <t>d) Foglalkoztatottak tervezett létszáma</t>
  </si>
  <si>
    <t>Tervezett jogviszony
(főállás, mellékállás, társas vállalkozó)</t>
  </si>
  <si>
    <t>+36</t>
  </si>
  <si>
    <t>Korcsoport:</t>
  </si>
  <si>
    <t>kötelező nyilvánosság</t>
  </si>
  <si>
    <t>Foglalkoztatás időtartama
(hó / év)</t>
  </si>
  <si>
    <t>531. Hatósági igazgatási, szolgáltatási díjak, illetékek</t>
  </si>
  <si>
    <t>54. Bérköltségek</t>
  </si>
  <si>
    <t>5295. Hirdetés, reklám, propaganda költségek</t>
  </si>
  <si>
    <r>
      <rPr>
        <b/>
        <sz val="12"/>
        <color indexed="8"/>
        <rFont val="Arial"/>
        <family val="2"/>
        <charset val="238"/>
      </rPr>
      <t>Kötelező tájékoztatás és nyilvánosság</t>
    </r>
    <r>
      <rPr>
        <sz val="12"/>
        <color indexed="8"/>
        <rFont val="Arial"/>
        <family val="2"/>
        <charset val="238"/>
      </rPr>
      <t xml:space="preserve">
(Kötelezően előírt nyilvánosság biztosításának költsége)</t>
    </r>
  </si>
  <si>
    <t>522. Bérleti díjak</t>
  </si>
  <si>
    <r>
      <rPr>
        <b/>
        <sz val="12"/>
        <color indexed="8"/>
        <rFont val="Arial"/>
        <family val="2"/>
        <charset val="238"/>
      </rPr>
      <t>Eszközbérlés</t>
    </r>
    <r>
      <rPr>
        <sz val="12"/>
        <color indexed="8"/>
        <rFont val="Arial"/>
        <family val="2"/>
        <charset val="238"/>
      </rPr>
      <t xml:space="preserve">
(Szakmai megvalósításhoz kapcsolódó bérleti díj)</t>
    </r>
  </si>
  <si>
    <r>
      <rPr>
        <b/>
        <sz val="12"/>
        <color indexed="8"/>
        <rFont val="Arial"/>
        <family val="2"/>
        <charset val="238"/>
      </rPr>
      <t>Üzlethelyiség-bérlet vagy irodabérlet</t>
    </r>
    <r>
      <rPr>
        <sz val="12"/>
        <color indexed="8"/>
        <rFont val="Arial"/>
        <family val="2"/>
        <charset val="238"/>
      </rPr>
      <t xml:space="preserve">
(Szakmai megvalósításhoz kapcsolódó bérleti díj)</t>
    </r>
  </si>
  <si>
    <r>
      <rPr>
        <b/>
        <sz val="12"/>
        <color indexed="8"/>
        <rFont val="Arial"/>
        <family val="2"/>
        <charset val="238"/>
      </rPr>
      <t>Projekt előkészítési tevékenységek</t>
    </r>
    <r>
      <rPr>
        <sz val="12"/>
        <color indexed="8"/>
        <rFont val="Arial"/>
        <family val="2"/>
        <charset val="238"/>
      </rPr>
      <t xml:space="preserve">
(Projekt előkészítéshez kapcsolódó költség)</t>
    </r>
  </si>
  <si>
    <t>141. Üzemi (üzleti) gépek, berendezések, felszerelések)</t>
  </si>
  <si>
    <t>Igénybe vett szolgáltatások költsége</t>
  </si>
  <si>
    <t>Egyéb szolgáltatások költsége</t>
  </si>
  <si>
    <t>52. Igénybe vett szolgáltatások költsége</t>
  </si>
  <si>
    <r>
      <rPr>
        <b/>
        <sz val="12"/>
        <color indexed="8"/>
        <rFont val="Arial"/>
        <family val="2"/>
        <charset val="238"/>
      </rPr>
      <t>Piacra jutás támogatása</t>
    </r>
    <r>
      <rPr>
        <sz val="12"/>
        <color indexed="8"/>
        <rFont val="Arial"/>
        <family val="2"/>
        <charset val="238"/>
      </rPr>
      <t xml:space="preserve">
(Marketing, kommunikációs szolgáltatások költségei)</t>
    </r>
  </si>
  <si>
    <t>5299. Ki nem emelt egyéb igénybevett szolgáltatások költségei</t>
  </si>
  <si>
    <r>
      <rPr>
        <b/>
        <sz val="12"/>
        <color theme="1"/>
        <rFont val="Arial"/>
        <family val="2"/>
        <charset val="238"/>
      </rPr>
      <t>Anyagköltség</t>
    </r>
    <r>
      <rPr>
        <sz val="12"/>
        <color theme="1"/>
        <rFont val="Arial"/>
        <family val="2"/>
        <charset val="238"/>
      </rPr>
      <t xml:space="preserve">
(vállalkozások létrehozásához, működéséhez szükséges anyagbeszerzés)</t>
    </r>
  </si>
  <si>
    <t>51. Anyagköltség</t>
  </si>
  <si>
    <t>Általános vállalatirányítási tevékenységek</t>
  </si>
  <si>
    <t>I. Elszámolható költségek összesen</t>
  </si>
  <si>
    <t>11. Immateriális javak</t>
  </si>
  <si>
    <t>12. Ingatlanok és kapcsolódó vagyoni értékű jogok</t>
  </si>
  <si>
    <t>13. Műszaki berendezések, gépek, járművek</t>
  </si>
  <si>
    <t>14. Egyéb berendezések, gépek, járművek</t>
  </si>
  <si>
    <t>16. Beruházások, felújítások</t>
  </si>
  <si>
    <t>55. Személyi jellegű egyéb kifizetések</t>
  </si>
  <si>
    <r>
      <t xml:space="preserve">
A táblázat az Áfa-egyenleget, a nettó cash-flowt és a záró pénzügyi egyenleget automatikusan számolja. 
</t>
    </r>
    <r>
      <rPr>
        <b/>
        <sz val="14"/>
        <color rgb="FFFF0000"/>
        <rFont val="Arial"/>
        <family val="2"/>
        <charset val="238"/>
      </rPr>
      <t>FIGYELEM! A cash-flow terv reális tervezése mellett nem elvárás, hogy a gazdálkodás cash-flow minden hónapban pozitív legyen! VISZONT a záró pénzügyi egyenleg értéke nem lehet negatív! Negatív záró pénzügyi egyenleg esetén a pályázat elutasításra kerül!!!</t>
    </r>
    <r>
      <rPr>
        <b/>
        <sz val="14"/>
        <color theme="1"/>
        <rFont val="Arial"/>
        <family val="2"/>
        <charset val="238"/>
      </rPr>
      <t xml:space="preserve">
</t>
    </r>
  </si>
  <si>
    <t>TARTALOMJEGYZÉK -
AZ ÜZLETI TERV ÖSSZEÁLLÍTÁSÁNAK LÉPÉSEI</t>
  </si>
  <si>
    <t>5. Pályázati elvárások szerinti pontosításra szükség lehet (pl. elszámolható költségek részletezése)</t>
  </si>
  <si>
    <t>Nem elszámolható költségek</t>
  </si>
  <si>
    <t>Vállalkozást alapító tulajdonostársak száma</t>
  </si>
  <si>
    <t>A vállalkozó bemutatása</t>
  </si>
  <si>
    <t>A tervezett vállalkozás bemutatása</t>
  </si>
  <si>
    <t>A tervezett vállalkozás működési jellemzői</t>
  </si>
  <si>
    <t>Pénzügyi tervezés</t>
  </si>
  <si>
    <t>Az üzleti terv összefoglalása</t>
  </si>
  <si>
    <t>A vállalkozás elindításának alapfeltételei</t>
  </si>
  <si>
    <t>1. lépés</t>
  </si>
  <si>
    <t>2. lépés</t>
  </si>
  <si>
    <t>3. lépés</t>
  </si>
  <si>
    <t>4. lépés</t>
  </si>
  <si>
    <t>5. lépés</t>
  </si>
  <si>
    <t>6. lépés</t>
  </si>
  <si>
    <r>
      <rPr>
        <b/>
        <sz val="16"/>
        <color theme="1"/>
        <rFont val="Arial"/>
        <family val="2"/>
        <charset val="238"/>
      </rPr>
      <t>Foglalja össze az üzleti tervét!</t>
    </r>
    <r>
      <rPr>
        <sz val="16"/>
        <color theme="1"/>
        <rFont val="Arial"/>
        <family val="2"/>
        <charset val="238"/>
      </rPr>
      <t xml:space="preserve">
A vezetői összefoglalóban röviden térjen ki az üzleti tervben bemutatott legfontosabb információkra. Az összefoglalás megfogalmazása legyen logikus és lényegre törő.</t>
    </r>
  </si>
  <si>
    <r>
      <t xml:space="preserve">Engedélyek, hozzájárulások
</t>
    </r>
    <r>
      <rPr>
        <sz val="16"/>
        <color theme="1"/>
        <rFont val="Arial"/>
        <family val="2"/>
        <charset val="238"/>
      </rPr>
      <t>Kérjük, mutassa be, milyen engedélyekre (szakhatósági engedélyek, jogszabályok által előírt hozzájárulások, hatásvizsgálatok), vagy egyéb hozzájárulásokra (pl. társasházi közgyűlés hozzájárulása) van szükség a vállalkozás elindításához, működtetéséhez?</t>
    </r>
  </si>
  <si>
    <t>ÖSSZEFOGLALÁS
(VEZETŐI ÖSSZEFOGLALÓ)</t>
  </si>
  <si>
    <t>ALAPFELTÉTELEK
A VÁLLALKOZÁS INDÍTÁSÁHOZ</t>
  </si>
  <si>
    <r>
      <t xml:space="preserve">b) Gyakorlati tapasztalatok
</t>
    </r>
    <r>
      <rPr>
        <sz val="14"/>
        <color theme="1"/>
        <rFont val="Arial"/>
        <family val="2"/>
        <charset val="238"/>
      </rPr>
      <t>Kérjük, mutassa be röviden, hogy milyen gyakorlati tapasztalatai vannak (kiemelve a tervezett vállalkozás profiljába vágó tapasztalatokat).</t>
    </r>
  </si>
  <si>
    <r>
      <t xml:space="preserve">c) Készségek
</t>
    </r>
    <r>
      <rPr>
        <sz val="14"/>
        <color theme="1"/>
        <rFont val="Arial"/>
        <family val="2"/>
        <charset val="238"/>
      </rPr>
      <t xml:space="preserve">
Kérjük, röviden fejtse ki, hogy milyen egyéb készségekkel, általános jellemzőkkel bír (pl. vezetői készség, vállalkozói szellem, teherbírás).</t>
    </r>
  </si>
  <si>
    <t>A VÁLLALKOZÓ BEMUTATÁSA</t>
  </si>
  <si>
    <t>A TERVEZETT VÁLLALKOZÁS
BEMUTATÁSA</t>
  </si>
  <si>
    <r>
      <t xml:space="preserve">A (tervezett) vállalkozás adatai 
</t>
    </r>
    <r>
      <rPr>
        <sz val="16"/>
        <color theme="1"/>
        <rFont val="Arial"/>
        <family val="2"/>
        <charset val="238"/>
      </rPr>
      <t>Kérjük, adja meg a tervezett vállalkozása fő adatait.</t>
    </r>
  </si>
  <si>
    <t>Vállalkozás további tulajdonosai 1</t>
  </si>
  <si>
    <t>Vállalkozás további tulajdonosa 3</t>
  </si>
  <si>
    <r>
      <t xml:space="preserve">a) Üzleti ötlet, profil
</t>
    </r>
    <r>
      <rPr>
        <sz val="14"/>
        <color theme="1"/>
        <rFont val="Arial"/>
        <family val="2"/>
        <charset val="238"/>
      </rPr>
      <t>Kérjük, mutassa be röviden az üzleti ötletet, amire a vállalkozása épül, a tervezett üzleti profilt.</t>
    </r>
  </si>
  <si>
    <r>
      <t xml:space="preserve">b) Vállalkozás termékei / szolgáltatásai
</t>
    </r>
    <r>
      <rPr>
        <sz val="14"/>
        <color theme="1"/>
        <rFont val="Arial"/>
        <family val="2"/>
        <charset val="238"/>
      </rPr>
      <t>Kérjük, sorolja fel, hogy milyen termékeket kíván gyártani, milyen szolgáltatásokat tervez nyújtani a vállalkozás keretében.</t>
    </r>
  </si>
  <si>
    <t>A vállalkozás tulajdonosi szerkezete</t>
  </si>
  <si>
    <t>A vállalkozás profilja és céljai</t>
  </si>
  <si>
    <t>Vállalkozás támogatott tulajdonosa</t>
  </si>
  <si>
    <t>A TERVEZETT VÁLLALKOZÁS
MŰKÖDÉSI JELLEMZŐI</t>
  </si>
  <si>
    <t>Fő működési jellemzők, termelés/szolgáltatás működési folyamata</t>
  </si>
  <si>
    <r>
      <t xml:space="preserve">a) A termelés / szolgáltatás működési folyamata
</t>
    </r>
    <r>
      <rPr>
        <sz val="14"/>
        <color theme="1"/>
        <rFont val="Arial"/>
        <family val="2"/>
        <charset val="238"/>
      </rPr>
      <t>Kérjük, mutassa be a termelés / szolgáltatás működési rendjét (pl. üzemidő, nyitvatartási idő), fő folyamatait, az alkalmazott technológiákat és egyéb támogató tevékenységeket.</t>
    </r>
  </si>
  <si>
    <r>
      <t xml:space="preserve">b) Beszerzés, rendszeres beszállítók, üzleti partnerek
</t>
    </r>
    <r>
      <rPr>
        <sz val="14"/>
        <color theme="1"/>
        <rFont val="Arial"/>
        <family val="2"/>
        <charset val="238"/>
      </rPr>
      <t xml:space="preserve">
Kérjük, mutassa be, hogyan szerzi be a szükséges alapanyokat, árukat, szolgáltatásokat; kik a rendszeres beszállítói, üzleti partnerei.</t>
    </r>
  </si>
  <si>
    <r>
      <t xml:space="preserve">c) Emberi erőforrás terv
</t>
    </r>
    <r>
      <rPr>
        <sz val="14"/>
        <color theme="1"/>
        <rFont val="Arial"/>
        <family val="2"/>
        <charset val="238"/>
      </rPr>
      <t xml:space="preserve">
Kérjük, mutassa be, hogy milyen emberi erőforrásokkal tervez.</t>
    </r>
  </si>
  <si>
    <r>
      <t xml:space="preserve">a) Célcsoportok, vevőkör
</t>
    </r>
    <r>
      <rPr>
        <sz val="14"/>
        <color theme="1"/>
        <rFont val="Arial"/>
        <family val="2"/>
        <charset val="238"/>
      </rPr>
      <t xml:space="preserve">
Kérjük, röviden mutassa be, kinek, milyen vevőkörnek kívánja a termékeit értékesíteni, szolgáltatásait nyújtani!</t>
    </r>
  </si>
  <si>
    <r>
      <t xml:space="preserve">c) Árazás
</t>
    </r>
    <r>
      <rPr>
        <sz val="14"/>
        <color theme="1"/>
        <rFont val="Arial"/>
        <family val="2"/>
        <charset val="238"/>
      </rPr>
      <t xml:space="preserve">
Kérjük, röviden mutassa be, milyen árakkal kíván dolgozni (fő tevékenységei - termékek, szolgáltatások - tervezett ára).</t>
    </r>
  </si>
  <si>
    <r>
      <t xml:space="preserve">d) Értékesítés
</t>
    </r>
    <r>
      <rPr>
        <sz val="14"/>
        <color theme="1"/>
        <rFont val="Arial"/>
        <family val="2"/>
        <charset val="238"/>
      </rPr>
      <t xml:space="preserve">
Kérjük, röviden mutassa be, milyen módon kívánja a termékeit / szolgáltatásait értékesítéseni (értékesítési csatornák, megoldások).</t>
    </r>
  </si>
  <si>
    <r>
      <t xml:space="preserve">e) Kommunikáció
</t>
    </r>
    <r>
      <rPr>
        <sz val="14"/>
        <color theme="1"/>
        <rFont val="Arial"/>
        <family val="2"/>
        <charset val="238"/>
      </rPr>
      <t xml:space="preserve">
Kérjük, röviden mutassa be, milyen módon kívánja a vállalkozását, annak termékeit / szolgáltatásait bemutatni a célcsoportoknak, népszerűsíteni ezeket.</t>
    </r>
  </si>
  <si>
    <t>Piacelemzés, marketingtevékenység</t>
  </si>
  <si>
    <t>PÉNZÜGYI ELEMZÉS -
BEVÉTELI TERV</t>
  </si>
  <si>
    <r>
      <t xml:space="preserve">Értékesítési  bevételek
</t>
    </r>
    <r>
      <rPr>
        <sz val="16"/>
        <color theme="1"/>
        <rFont val="Arial"/>
        <family val="2"/>
        <charset val="238"/>
      </rPr>
      <t>Milyen értékesítési bevételekkel tervez (termékek értékesítéséből, szolgáltatásnyújtásból származó bevételek)? Kérjük, fejtse ki, hogy milyen tevékenységeiből származik majd bevétele, hogyan kalkulál ezekkel. Adja meg a bevételek évközbeni alakulásának várható trendjeit, illetve a következő évekre vonazkozó bevételnövekedési várakozásait is.</t>
    </r>
  </si>
  <si>
    <t>PÉNZÜGYI ELEMZÉS - 
KÖLTSÉGEK, RÁFORDÍTÁSOK</t>
  </si>
  <si>
    <t>PÉNZÜGYI ELEMZÉS -
CASH FLOW ELŐREJELZÉS, 3-4. ÉV</t>
  </si>
  <si>
    <t>Tevékenységek / Hónapok</t>
  </si>
  <si>
    <t>Tevékenységek / Évek</t>
  </si>
  <si>
    <r>
      <rPr>
        <b/>
        <sz val="16"/>
        <color theme="1"/>
        <rFont val="Arial"/>
        <family val="2"/>
        <charset val="238"/>
      </rPr>
      <t>Vállalkozás neve</t>
    </r>
    <r>
      <rPr>
        <sz val="14"/>
        <color theme="1"/>
        <rFont val="Arial"/>
        <family val="2"/>
        <charset val="238"/>
      </rPr>
      <t xml:space="preserve">
Amennyiben Ön egyéni vállalkozó, a vállalkozás neve az Ön neve (vezetéknév, keresztnév) és az "egyéni vállalkozó" megjelölés (pl. Kiss Béla egyéni vállalkozó).
A gazdálkodó szervezetek neve a cégnév, amely alkalmas arra, hogy az adott vállalkozást más vállalkozásoktól megkülönböztesse. A névválasztásnál vegye figyelembe, hogy a cégnévvel szemben jogi elvárások is vannak, emellett üzleti (marketing) szempontok is felmerülnek. 
- A cégnévben csak magyar szavak szerepelhetnek, a magyar helyesírási szabályok szerint.
- A cégnév két kötelező részből áll: a vezérszóból (a cégnévben első helyen áll, segíti a cég azonosítását, pl. Cukorka) és a választott cégforma megnevezéséből (pl. Korlátolt Felelősségű Társaság). A kötelező elemek mellett a cégnév tartalmazhat a tevékenységre utaló kifejezést is a vezérszó és a társasági forma között (pl. Cukorka Kereskedelmi és Szolgáltató Korlátolt Felelősségű Társaság).
- A vállalkozás nevének különböznie kell már működő cégek nevétől, azaz a vezérszónak el kell térnie a már bejegyzett cégnevektől. Ezért a </t>
    </r>
    <r>
      <rPr>
        <u/>
        <sz val="14"/>
        <color theme="1"/>
        <rFont val="Arial"/>
        <family val="2"/>
        <charset val="238"/>
      </rPr>
      <t>http://www.e-cegjegyzek.hu/?cegkereses</t>
    </r>
    <r>
      <rPr>
        <sz val="14"/>
        <color theme="1"/>
        <rFont val="Arial"/>
        <family val="2"/>
        <charset val="238"/>
      </rPr>
      <t xml:space="preserve"> linken ellenőrizze, hogy az Ön által választott név létezik-e már, vagy sem. A cégbíróság nem fogadja el azokat a neveket, amelyek a már bejegyzett cégnévtől csak ragban, számban vagy toldalékban térnek el.
A vállalkozás nevének tükröznie kell a cég karakterét, tevékenységi körét, vagy utalnia kell arra a termékre, szolgáltatásra, amit be akar márkázni. Gondoljon arra is, hogy ezt a nevet fogja reklámozni, ezért figyelemfelhívónak, könnyen megjegyezhetőnek, pozitív kicsengésűnek kell lennie.</t>
    </r>
  </si>
  <si>
    <r>
      <rPr>
        <b/>
        <sz val="16"/>
        <color theme="1"/>
        <rFont val="Arial"/>
        <family val="2"/>
        <charset val="238"/>
      </rPr>
      <t>Engedélyek, hozzájárulások (max. 500 karakter)</t>
    </r>
    <r>
      <rPr>
        <sz val="14"/>
        <color theme="1"/>
        <rFont val="Arial"/>
        <family val="2"/>
        <charset val="238"/>
      </rPr>
      <t xml:space="preserve">
A vállalkozás elindításához szükség lehet hivatalos engedélyekre (pl. szakhatósági engedélyek, jogszabályok által előírt hozzájárulások), vagy egyéb hozzájárulásokra (pl. társasházi közgyűlés hozzájárulása a társasházban elindítani tervezett üzlethez). 
Kérjük, vegye számba és mutassa be, hogy milyen engedélyekre, hozzájárulásokra van szükség az Ön által tervezett vállalkozás elindításához (pl. kiskereskedelmi üzlethez hatósági működési engedély).
Térjen ki arra is, hogy ezeket a feltételeket hogyan, milyen módon tervezi biztosítani, pl. mely hatóságnál kell beszerezni a szükséges engedélyeket, ennek mi a várható átfutási ideje és költsége, számít-e valamilyen nehézségre az engedély, hozzájárulás beszerzésekor.
Amennyiben leendő vállalkozásához nincs szükség engedélyekre, vezesse fel a mezőbe a „Nem engedélyköteles” megjegyzést.</t>
    </r>
  </si>
  <si>
    <r>
      <rPr>
        <b/>
        <sz val="16"/>
        <color theme="1"/>
        <rFont val="Arial"/>
        <family val="2"/>
        <charset val="238"/>
      </rPr>
      <t>Szakirányú végzettség, tapasztalatok (max. 500 karakter)</t>
    </r>
    <r>
      <rPr>
        <sz val="14"/>
        <color theme="1"/>
        <rFont val="Arial"/>
        <family val="2"/>
        <charset val="238"/>
      </rPr>
      <t xml:space="preserve">
Bármely vállalkozás elindításához szükség van a megfelelő szaktudás biztosítására. Bizonyos esetekben pedig csak az előírt szakirányú végzettség, képesítés birtokában folytatható a tevékenység (pl. Meleg és hideg ételek, italok készítése - kivétel: büfétermékek elkészítése - tevékenység csak szakács, vendéglátás-szervező, vendéglős, vagy cukrász szakképesítésű személy jelenléte mellett végezhető). Erről a 21/2010. (V. 14.) NFGM rendelet az egyes ipari és kereskedelmi tevékenységek gyakorlásához szükséges képesítésekről c. jogszabály rendelkezik. (https://net.jogtar.hu/jogszabaly?docid=A1000021.NFG linken elérhető) 
Gondolja ezért végig és mutassa be, hogy induló vállalkozásának létrehozásához milyen végzettségre, képesítésre van szükség, és milyen módon tervezi ezt biztosítani:
- Amennyiben Ön rendelkezik a szükséges végzettséggel, tapasztalattal, kérjük mutassa ezt be oly módon, hogy az összhangban legyen a mellékletként csatolandó önéletrajzában írtakkal.
- Amennyiben társtulajdonos, vagy foglalkoztatottak révén kívánja biztosítani az előírt szakértelmet, térjen ki arra, milyen végzettséggel, szakmai tapasztalatokkal bíró munkatársakat kíván foglalkoztatni.
Amennyiben leendő vállalkozásához nincs szükség előírt végzettségre, tapasztalatra, vezesse fel a mezőbe a „Megalapítandó vállalkozásomra nem vonatkozik” megjegyzést.</t>
    </r>
  </si>
  <si>
    <r>
      <t xml:space="preserve">Beruházási költségek - szükséges ingatlanok, tárgyi eszközök, immateriális javak
</t>
    </r>
    <r>
      <rPr>
        <sz val="16"/>
        <color theme="1"/>
        <rFont val="Arial"/>
        <family val="2"/>
        <charset val="238"/>
      </rPr>
      <t>Kérjük, mutassa be, milyen ingatlanokra (telephely, iroda, üzlethelyiség, stb.), gépekre, berendezésekre, egyéb tárgyi eszközökre, immateriális javakra (pl. szoftverekre) van szükség a vállalkozás elindításához, működtetéséhez és hogyan kívánja biztosítani ezeket?</t>
    </r>
  </si>
  <si>
    <t>Műszaki berendezések, gépek, járművek</t>
  </si>
  <si>
    <r>
      <t xml:space="preserve">a) Személyi jellegű ráfordítások
</t>
    </r>
    <r>
      <rPr>
        <sz val="14"/>
        <color theme="1"/>
        <rFont val="Arial"/>
        <family val="2"/>
        <charset val="238"/>
      </rPr>
      <t>Kérjük, részletezze, hogy milyen személyi jellegű kiadásokkal tervez.</t>
    </r>
  </si>
  <si>
    <r>
      <t xml:space="preserve">c) Változó (fajlagos) költségek
</t>
    </r>
    <r>
      <rPr>
        <sz val="14"/>
        <color theme="1"/>
        <rFont val="Arial"/>
        <family val="2"/>
        <charset val="238"/>
      </rPr>
      <t>Kérjük, mutassa be a kalkulált változó 
(= fajlagos) költségeket.</t>
    </r>
  </si>
  <si>
    <t>PÉNZÜGYI ELEMZÉS -
EREDMÉNYKIMUTATÁS</t>
  </si>
  <si>
    <r>
      <rPr>
        <b/>
        <i/>
        <sz val="14"/>
        <color theme="1"/>
        <rFont val="Arial"/>
        <family val="2"/>
        <charset val="238"/>
      </rPr>
      <t>II. Nem elszámolható költségek</t>
    </r>
    <r>
      <rPr>
        <b/>
        <sz val="14"/>
        <color theme="1"/>
        <rFont val="Arial"/>
        <family val="2"/>
        <charset val="238"/>
      </rPr>
      <t xml:space="preserve">: </t>
    </r>
    <r>
      <rPr>
        <sz val="14"/>
        <color theme="1"/>
        <rFont val="Arial"/>
        <family val="2"/>
        <charset val="238"/>
      </rPr>
      <t>további, a pályázat keretében nem elszámolható költségek, melyek a vállalkozás működése során merülnek fel.
A nem elszámolható költségek sorok bővíthetők - adott főkönyvi számhoz tartozó költségeit, ráfordításait lehetőség szerint tételesen szerepeltesse! Itt kell feltüntetni azokat a költségeket is, amelyek a pályázati kiírás szerint elszámolhatók ugyan, de meghaladják az elszámolható összeget, vagy időben a projektidőszak után merülnek fel.
Amennyiben a nettó elszámolási módot választja, akkor a Nem elszámolható költségek között kell kimutatni az Elszámolható és a Nem elszámolható kiadások ÁFA tartalmát is a „Fizetett (visszaigényelhető) ÁFA” soron.</t>
    </r>
  </si>
  <si>
    <r>
      <rPr>
        <b/>
        <sz val="16"/>
        <color theme="1"/>
        <rFont val="Arial"/>
        <family val="2"/>
        <charset val="238"/>
      </rPr>
      <t>Cash-flow előrejelzés 3-4. év</t>
    </r>
    <r>
      <rPr>
        <sz val="16"/>
        <color theme="1"/>
        <rFont val="Arial"/>
        <family val="2"/>
        <charset val="238"/>
      </rPr>
      <t xml:space="preserve">
A Cash-flow előrejelzés 1. év útmutató alapján töltse ki a vállalkozása éves cash-flow tervezési táblázatát a 3-4. működési évre.</t>
    </r>
  </si>
  <si>
    <t>Bérleti díjak</t>
  </si>
  <si>
    <t>1. Adott ponthoz tartozó útmutatórész megjelenítése / kikapcsolása
2. Pályázó által szerkeszthető cellák jelölése (pl. színnel) / nem szerkeszthető, utasításokat tartalmazó cellák levédése
3. ÜT további munkalapjairól a releváns információk átemelése / ellenőrzési funkció (pl. adózási forma szerinti tételek; áfa-kör szerinti beállítások;  ráfordítási tervben szereplő eszközbeszerzések)
4. Ahol nincsenek részletező adatok, üresek a sorok, ott csak az összesen sorok megjelenítése
5. Hibák jelölése (pl. ha nincs egy cella kitöltve; belső ellentmondások vannak)</t>
  </si>
  <si>
    <t xml:space="preserve"> </t>
  </si>
  <si>
    <t>Kérjük, jelölje meg, hogy a vállalkozást kizárólag egy vagy több tulajdonos alapítja-e!</t>
  </si>
  <si>
    <t>Kérjük, mutassa be a vállalkozása tulajdonosi szerkezetét.</t>
  </si>
  <si>
    <r>
      <t xml:space="preserve">Az üzleti tervet javasolt az alábbi lépések szerint elkészíteni! </t>
    </r>
    <r>
      <rPr>
        <b/>
        <i/>
        <sz val="16"/>
        <color rgb="FFFF0000"/>
        <rFont val="Arial"/>
        <family val="2"/>
        <charset val="238"/>
      </rPr>
      <t>Az ikonokra kattintva automatikusan átléphet adott munkalapra.</t>
    </r>
  </si>
  <si>
    <r>
      <t xml:space="preserve">c) Vállalkozás célja és jövőképe
</t>
    </r>
    <r>
      <rPr>
        <sz val="14"/>
        <color theme="1"/>
        <rFont val="Arial"/>
        <family val="2"/>
        <charset val="238"/>
      </rPr>
      <t>Kérjük, mutassa be az egy éves működés eredményeként elérendő rövidtávú, valamint a 3-5 éves hosszabb távú céljait.</t>
    </r>
  </si>
  <si>
    <r>
      <t xml:space="preserve">a) Személyes célok, motiváció
</t>
    </r>
    <r>
      <rPr>
        <sz val="14"/>
        <color theme="1"/>
        <rFont val="Arial"/>
        <family val="2"/>
        <charset val="238"/>
      </rPr>
      <t>Kérjük, röviden fejtse ki, mik a személyes céljai, a fő motivációja, milyen tevékenységekre kíván vállalkozni és miért.</t>
    </r>
  </si>
  <si>
    <r>
      <t xml:space="preserve">b) Konkurensek (versenytársak)
</t>
    </r>
    <r>
      <rPr>
        <sz val="14"/>
        <color theme="1"/>
        <rFont val="Arial"/>
        <family val="2"/>
        <charset val="238"/>
      </rPr>
      <t xml:space="preserve">
Kérjük, röviden mutassa be, vannak-e közvetlen konkurensei, ha igen, milyen előnyei lesznek ezekkel szemben? Milyen együttműködési lehetőségeket lát a versenytársaival?</t>
    </r>
  </si>
  <si>
    <r>
      <t xml:space="preserve">b) Állandó költségek
</t>
    </r>
    <r>
      <rPr>
        <sz val="14"/>
        <color theme="1"/>
        <rFont val="Arial"/>
        <family val="2"/>
        <charset val="238"/>
      </rPr>
      <t xml:space="preserve">
Kérjük, mutassa be éves szinten az állandó, fix költségeit (pl. rezsiköltség, bérleti díj).</t>
    </r>
  </si>
  <si>
    <t>A támogatott adatai</t>
  </si>
  <si>
    <t>Támogatott neve</t>
  </si>
  <si>
    <t>A támogatott személyes céljai és jellemzői</t>
  </si>
  <si>
    <r>
      <t xml:space="preserve">Az üzleti terv fedlapján automatikusan betöltődnek a szükséges információk az adatlap további részeiből. Kérjük, hogy minden esetben ellenőrizze az adatok helyességét!
Írja alá az üzleti tervét a megadott helyen!
</t>
    </r>
    <r>
      <rPr>
        <sz val="14"/>
        <color rgb="FFFF0000"/>
        <rFont val="Arial"/>
        <family val="2"/>
        <charset val="238"/>
      </rPr>
      <t>FIGYELEM! Az üzleti terv kitöltését és ellenőrzését követően a "Támogatási kérelem létrehozása" gombra kattintva hozhatja létre automatikusan támogatási kérelmét.</t>
    </r>
  </si>
  <si>
    <t>Adóazonosító jele / külföldi magánszemély esetén útlevélszám</t>
  </si>
  <si>
    <t>Banki költségek</t>
  </si>
  <si>
    <r>
      <rPr>
        <b/>
        <sz val="16"/>
        <color theme="1"/>
        <rFont val="Arial"/>
        <family val="2"/>
        <charset val="238"/>
      </rPr>
      <t>Támogatás összege (max. 500 karakter)</t>
    </r>
    <r>
      <rPr>
        <sz val="14"/>
        <color theme="1"/>
        <rFont val="Arial"/>
        <family val="2"/>
        <charset val="238"/>
      </rPr>
      <t xml:space="preserve">
Itt mutassa be a pályázati támogatás igényelt összegét. 
</t>
    </r>
    <r>
      <rPr>
        <sz val="14"/>
        <color rgb="FFFF0000"/>
        <rFont val="Arial"/>
        <family val="2"/>
        <charset val="238"/>
      </rPr>
      <t>FIGYELEM! A támogatott vállalkozás által igényelhető támogatás legfeljebb 4 573 800 Ft lehet (12 hónapos projektmegvalósítási időszakra)</t>
    </r>
    <r>
      <rPr>
        <sz val="14"/>
        <color theme="1"/>
        <rFont val="Arial"/>
        <family val="2"/>
        <charset val="238"/>
      </rPr>
      <t xml:space="preserve">. </t>
    </r>
  </si>
  <si>
    <r>
      <rPr>
        <b/>
        <u/>
        <sz val="14"/>
        <color theme="1"/>
        <rFont val="Arial"/>
        <family val="2"/>
        <charset val="238"/>
      </rPr>
      <t xml:space="preserve">Bevételek
</t>
    </r>
    <r>
      <rPr>
        <b/>
        <sz val="14"/>
        <color theme="1"/>
        <rFont val="Arial"/>
        <family val="2"/>
        <charset val="238"/>
      </rPr>
      <t>Nyitó pénzügyi egyenleg</t>
    </r>
    <r>
      <rPr>
        <sz val="14"/>
        <color theme="1"/>
        <rFont val="Arial"/>
        <family val="2"/>
        <charset val="238"/>
      </rPr>
      <t xml:space="preserve">: induló értékként a vállalkozás alapításakor rendelkezésre bocsátott jegyzett tőkét, induló vagyon összegét kell megadni; a további hónapokban a táblázat automatikusan töltődik az előző hónap záró pénzügyi egyenlegével.
</t>
    </r>
    <r>
      <rPr>
        <b/>
        <sz val="14"/>
        <color theme="1"/>
        <rFont val="Arial"/>
        <family val="2"/>
        <charset val="238"/>
      </rPr>
      <t>Bevétel értékesítésből (nettó)</t>
    </r>
    <r>
      <rPr>
        <sz val="14"/>
        <color theme="1"/>
        <rFont val="Arial"/>
        <family val="2"/>
        <charset val="238"/>
      </rPr>
      <t xml:space="preserve">: az értékesítés nettó árbevétele automatikusan töltődik a "Bevételi terv" munkalapon megadott értékekkel.
</t>
    </r>
    <r>
      <rPr>
        <b/>
        <sz val="14"/>
        <color theme="1"/>
        <rFont val="Arial"/>
        <family val="2"/>
        <charset val="238"/>
      </rPr>
      <t>Pénzügyi bevétel</t>
    </r>
    <r>
      <rPr>
        <sz val="14"/>
        <color theme="1"/>
        <rFont val="Arial"/>
        <family val="2"/>
        <charset val="238"/>
      </rPr>
      <t xml:space="preserve">: adja meg a pénzügyi bevételeket, havi bontásban
</t>
    </r>
    <r>
      <rPr>
        <b/>
        <sz val="14"/>
        <color theme="1"/>
        <rFont val="Arial"/>
        <family val="2"/>
        <charset val="238"/>
      </rPr>
      <t>Támogatási előleg</t>
    </r>
    <r>
      <rPr>
        <sz val="14"/>
        <color theme="1"/>
        <rFont val="Arial"/>
        <family val="2"/>
        <charset val="238"/>
      </rPr>
      <t xml:space="preserve">: adja meg az igényelt támogatási előleget, a várható beérkezés szerinti ütemezéssel. </t>
    </r>
    <r>
      <rPr>
        <sz val="14"/>
        <color rgb="FFFF0000"/>
        <rFont val="Arial"/>
        <family val="2"/>
        <charset val="238"/>
      </rPr>
      <t>Figyelem! A támogatott vállalkozás által igényelhető előleg összege a támogatott vállalkozás 3 havi személyi jellegű költségének, illetve az erre eső 40% átalány költség összege.</t>
    </r>
    <r>
      <rPr>
        <sz val="14"/>
        <color theme="1"/>
        <rFont val="Arial"/>
        <family val="2"/>
        <charset val="238"/>
      </rPr>
      <t xml:space="preserve">
</t>
    </r>
    <r>
      <rPr>
        <b/>
        <sz val="14"/>
        <color theme="1"/>
        <rFont val="Arial"/>
        <family val="2"/>
        <charset val="238"/>
      </rPr>
      <t>Támogató által átutalt támogatás</t>
    </r>
    <r>
      <rPr>
        <sz val="14"/>
        <color theme="1"/>
        <rFont val="Arial"/>
        <family val="2"/>
        <charset val="238"/>
      </rPr>
      <t xml:space="preserve">: adja meg az igényelt támogatási összeget (előlegen felüli támogatásrész), a várható beérkezés szerinti ütemezéssel. A költség legyen összhangban a "Bevételi terv"-ben bemutatottakkal. </t>
    </r>
    <r>
      <rPr>
        <sz val="14"/>
        <color rgb="FFFF0000"/>
        <rFont val="Arial"/>
        <family val="2"/>
        <charset val="238"/>
      </rPr>
      <t>FIGYELEM! A támogatott által igényelhető támogatás legfeljebb 4 573 800 Ft lehet. Kifizetési igénylést a projekt megkezdését követően 3 havonta nyújthat be a támogatott vállalkozás.</t>
    </r>
    <r>
      <rPr>
        <sz val="14"/>
        <color theme="1"/>
        <rFont val="Arial"/>
        <family val="2"/>
        <charset val="238"/>
      </rPr>
      <t xml:space="preserve">
</t>
    </r>
    <r>
      <rPr>
        <b/>
        <sz val="14"/>
        <color theme="1"/>
        <rFont val="Arial"/>
        <family val="2"/>
        <charset val="238"/>
      </rPr>
      <t>Egyéb bevétel:</t>
    </r>
    <r>
      <rPr>
        <sz val="14"/>
        <color theme="1"/>
        <rFont val="Arial"/>
        <family val="2"/>
        <charset val="238"/>
      </rPr>
      <t xml:space="preserve"> adja meg az egyéb bevételek, havi bontásban – ez legyen összhangban a "Bevételi terv" munkalap egyéb bevételek mezőben írtakkal. Az egyéb bevételek soron kell feltüntetni a működés során rendelkezésre bocsátott tagi illetve egyéb kölcsön összegét.
</t>
    </r>
    <r>
      <rPr>
        <b/>
        <sz val="14"/>
        <color theme="1"/>
        <rFont val="Arial"/>
        <family val="2"/>
        <charset val="238"/>
      </rPr>
      <t>Kapott (fizetendő) ÁFA</t>
    </r>
    <r>
      <rPr>
        <sz val="14"/>
        <color theme="1"/>
        <rFont val="Arial"/>
        <family val="2"/>
        <charset val="238"/>
      </rPr>
      <t xml:space="preserve">: írja be a nettó bevételekre számított kapott, fizetendő áfa összegét. Amennyiben a vállalkozó alanyi mentes, vagy bevétele tárgyi mentes szolgáltatásból származik, a kapott (fizetendő) ÁFA értéke: 0.
</t>
    </r>
  </si>
  <si>
    <t>Tanúsításra benyújtásra kerülő ÜT készítőjének neve:</t>
  </si>
  <si>
    <t>Tanúsításra benyújtásra kerülő ÜT készítőjének születési dátuma:</t>
  </si>
  <si>
    <t>Tanúsításra benyújtásra kerülő ÜT készítőjének édesanyja neve:</t>
  </si>
  <si>
    <t>Tanúsításra benyújtásra kerülő ÜT készítőjének adóazonosító jele:</t>
  </si>
  <si>
    <t>Üzleti Tervben szereplő munkavállalói létszám:</t>
  </si>
  <si>
    <t xml:space="preserve">GINOP-5.1.9. országos verziószám: </t>
  </si>
  <si>
    <t>Jelentkezői verziószám:</t>
  </si>
  <si>
    <t>Bevétel értékesítésből (nettó) 1.év</t>
  </si>
  <si>
    <t>Bevétel értékesítésből (nettó) 2.év</t>
  </si>
  <si>
    <t>Tanúsításra benyújtásra kerülő ÜT készítőjének születési helye:</t>
  </si>
  <si>
    <r>
      <t xml:space="preserve">Szakirányú végzettség, tapasztalat
</t>
    </r>
    <r>
      <rPr>
        <sz val="16"/>
        <rFont val="Arial"/>
        <family val="2"/>
        <charset val="238"/>
      </rPr>
      <t>Kérjük, mutassa be, szükség van-e valamilyen szakirányú végzettségre, munkahelyi tapasztalatra a vállalkozás elindításához, működtetéséhez; és ha igen, milyen módon kívánja ezt biztosítani?</t>
    </r>
  </si>
  <si>
    <t>alkalmazott 1</t>
  </si>
  <si>
    <t>alkalmazott 2</t>
  </si>
  <si>
    <t>alkalmazott 3</t>
  </si>
  <si>
    <t>alkalmazott 4</t>
  </si>
  <si>
    <t>alkalmazott 5</t>
  </si>
  <si>
    <r>
      <t>Beszerzési ár (</t>
    </r>
    <r>
      <rPr>
        <b/>
        <sz val="14"/>
        <color rgb="FFFF0000"/>
        <rFont val="Arial"/>
        <family val="2"/>
        <charset val="238"/>
      </rPr>
      <t>Ft</t>
    </r>
    <r>
      <rPr>
        <b/>
        <sz val="14"/>
        <color theme="1"/>
        <rFont val="Arial"/>
        <family val="2"/>
        <charset val="238"/>
      </rPr>
      <t>) / bérlési költség
(</t>
    </r>
    <r>
      <rPr>
        <b/>
        <sz val="14"/>
        <color rgb="FFFF0000"/>
        <rFont val="Arial"/>
        <family val="2"/>
        <charset val="238"/>
      </rPr>
      <t>Ft/hó</t>
    </r>
    <r>
      <rPr>
        <b/>
        <sz val="14"/>
        <color theme="1"/>
        <rFont val="Arial"/>
        <family val="2"/>
        <charset val="238"/>
      </rPr>
      <t>)</t>
    </r>
  </si>
  <si>
    <r>
      <t xml:space="preserve">Tervezett beruházások
</t>
    </r>
    <r>
      <rPr>
        <sz val="14"/>
        <color theme="1"/>
        <rFont val="Arial"/>
        <family val="2"/>
        <charset val="238"/>
      </rPr>
      <t>Kérjük, töltse ki az alábbi táblázatot a beszerezni kívánt eszközök adataival (</t>
    </r>
    <r>
      <rPr>
        <b/>
        <sz val="14"/>
        <color rgb="FFFF0000"/>
        <rFont val="Arial"/>
        <family val="2"/>
        <charset val="238"/>
      </rPr>
      <t>Ft-ban</t>
    </r>
    <r>
      <rPr>
        <sz val="14"/>
        <color theme="1"/>
        <rFont val="Arial"/>
        <family val="2"/>
        <charset val="238"/>
      </rPr>
      <t>)!</t>
    </r>
  </si>
  <si>
    <r>
      <rPr>
        <b/>
        <sz val="14"/>
        <color theme="1"/>
        <rFont val="Arial"/>
        <family val="2"/>
        <charset val="238"/>
      </rPr>
      <t>Tervezett működési költségek az elkövetkező 1 évben, havi bontásban</t>
    </r>
    <r>
      <rPr>
        <sz val="14"/>
        <color theme="1"/>
        <rFont val="Arial"/>
        <family val="2"/>
        <charset val="238"/>
      </rPr>
      <t xml:space="preserve">
Kérjük, töltse ki az alábbi táblázatokat a működési költségek tervezett éves összegével (</t>
    </r>
    <r>
      <rPr>
        <b/>
        <sz val="14"/>
        <color rgb="FFFF0000"/>
        <rFont val="Arial"/>
        <family val="2"/>
        <charset val="238"/>
      </rPr>
      <t>Ft-ban</t>
    </r>
    <r>
      <rPr>
        <sz val="14"/>
        <color theme="1"/>
        <rFont val="Arial"/>
        <family val="2"/>
        <charset val="238"/>
      </rPr>
      <t>)!</t>
    </r>
  </si>
  <si>
    <r>
      <t>Tervezett díjazás összege - bruttó bér
(</t>
    </r>
    <r>
      <rPr>
        <b/>
        <sz val="14"/>
        <color rgb="FFFF0000"/>
        <rFont val="Arial"/>
        <family val="2"/>
        <charset val="238"/>
      </rPr>
      <t>Ft</t>
    </r>
    <r>
      <rPr>
        <b/>
        <sz val="14"/>
        <color theme="1"/>
        <rFont val="Arial"/>
        <family val="2"/>
        <charset val="238"/>
      </rPr>
      <t xml:space="preserve"> / fő / hó)</t>
    </r>
  </si>
  <si>
    <r>
      <t>Éves bruttó bérköltség
(</t>
    </r>
    <r>
      <rPr>
        <b/>
        <sz val="14"/>
        <color rgb="FFFF0000"/>
        <rFont val="Arial"/>
        <family val="2"/>
        <charset val="238"/>
      </rPr>
      <t>Ft</t>
    </r>
    <r>
      <rPr>
        <b/>
        <sz val="14"/>
        <color theme="1"/>
        <rFont val="Arial"/>
        <family val="2"/>
        <charset val="238"/>
      </rPr>
      <t xml:space="preserve"> / év)</t>
    </r>
  </si>
  <si>
    <r>
      <t>Munkaadót terhelő járulékok
(</t>
    </r>
    <r>
      <rPr>
        <b/>
        <sz val="14"/>
        <color rgb="FFFF0000"/>
        <rFont val="Arial"/>
        <family val="2"/>
        <charset val="238"/>
      </rPr>
      <t>Ft</t>
    </r>
    <r>
      <rPr>
        <b/>
        <sz val="14"/>
        <color theme="1"/>
        <rFont val="Arial"/>
        <family val="2"/>
        <charset val="238"/>
      </rPr>
      <t xml:space="preserve"> / év)</t>
    </r>
  </si>
  <si>
    <r>
      <t>Teljes bérköltség
(</t>
    </r>
    <r>
      <rPr>
        <b/>
        <sz val="14"/>
        <color rgb="FFFF0000"/>
        <rFont val="Arial"/>
        <family val="2"/>
        <charset val="238"/>
      </rPr>
      <t>Ft</t>
    </r>
    <r>
      <rPr>
        <b/>
        <sz val="14"/>
        <color theme="1"/>
        <rFont val="Arial"/>
        <family val="2"/>
        <charset val="238"/>
      </rPr>
      <t xml:space="preserve"> / év)</t>
    </r>
  </si>
  <si>
    <r>
      <t>Kalkulált költség
(</t>
    </r>
    <r>
      <rPr>
        <b/>
        <sz val="14"/>
        <color rgb="FFFF0000"/>
        <rFont val="Arial"/>
        <family val="2"/>
        <charset val="238"/>
      </rPr>
      <t>Ft</t>
    </r>
    <r>
      <rPr>
        <b/>
        <sz val="14"/>
        <color theme="1"/>
        <rFont val="Arial"/>
        <family val="2"/>
        <charset val="238"/>
      </rPr>
      <t xml:space="preserve"> / év)</t>
    </r>
  </si>
  <si>
    <r>
      <t xml:space="preserve">Cash-flow terv 3-4. év
</t>
    </r>
    <r>
      <rPr>
        <sz val="16"/>
        <color theme="1"/>
        <rFont val="Arial"/>
        <family val="2"/>
        <charset val="238"/>
      </rPr>
      <t>Kérjük, töltse ki az alábbi cash-flow táblázatot, éves bontásban (</t>
    </r>
    <r>
      <rPr>
        <sz val="16"/>
        <color rgb="FFFF0000"/>
        <rFont val="Arial"/>
        <family val="2"/>
        <charset val="238"/>
      </rPr>
      <t>Ft-ban</t>
    </r>
    <r>
      <rPr>
        <sz val="16"/>
        <color theme="1"/>
        <rFont val="Arial"/>
        <family val="2"/>
        <charset val="238"/>
      </rPr>
      <t>)</t>
    </r>
  </si>
  <si>
    <t>Ráfordítási terv</t>
  </si>
  <si>
    <t>a) Személyi jellegű ráfordítások</t>
  </si>
  <si>
    <t>b) Állandó költségek</t>
  </si>
  <si>
    <t>c) Változó (fajlagos) költségek</t>
  </si>
  <si>
    <t>Cash flow 1. év</t>
  </si>
  <si>
    <t>Egyéb bevételek összege (Ft):</t>
  </si>
  <si>
    <t>Egyéb bevételek leírása:</t>
  </si>
  <si>
    <t>Támogatás összege (Ft):</t>
  </si>
  <si>
    <t>Támogatás leírása:</t>
  </si>
  <si>
    <r>
      <t xml:space="preserve">Vállalkozás neve
</t>
    </r>
    <r>
      <rPr>
        <sz val="16"/>
        <color theme="1"/>
        <rFont val="Arial"/>
        <family val="2"/>
        <charset val="238"/>
      </rPr>
      <t>Kérjük, adja meg, mi lesz a neve a vállalkozásának - amennyiben nem egyéni vállalkozást hoz létre, kérjük, ellenőrizze a link használatával, hogy a vállalkozása tervezett neve bejegyezhető-e! ( http://www.e-cegjegyzek.hu/?cegkereses )</t>
    </r>
  </si>
  <si>
    <t>Ráfordítási terv és a CASh-flow "kiadás összesen" értékei meg kell, hogy egyezzenek</t>
  </si>
  <si>
    <t>A CF záró pénzügyi egyenleg értéke nem lehet negatív!</t>
  </si>
  <si>
    <t>Üzleti Tervben szereplő főtevékenység TEÁOR / ÖTV száma:</t>
  </si>
  <si>
    <t>1. Fedlap arculatának igazítása adott konzorciumhoz, régióhoz (logó, projekt cím, stb.)
2. Automatikusan generált adatlap: fő információk átemelése az ÜT megfelelő részeiből
3. Keltezés (helység, dátum) automatikusan generálva - ha megoldható
4. Pályázó által szerkeszthető cellák jelölése (pl. színnel) / nem szerkeszthető, utasításokat tartalmazó cellák levédése
5. Ellenőrzési funkció létrehozása (ÜT kitöltését követő teljes ellenőrzés, hibalista)
6. Hibák jelölése
7. Ellenőrzött, hibamentes üzleti tervből automatikus támogatási kérelem generálás
8. ÜT "vonalkód" (Md5 hash)</t>
  </si>
  <si>
    <r>
      <t xml:space="preserve">Működési költségek, ráfordítások bemutatása
</t>
    </r>
    <r>
      <rPr>
        <sz val="16"/>
        <color theme="1"/>
        <rFont val="Arial"/>
        <family val="2"/>
        <charset val="238"/>
      </rPr>
      <t>Kérjük, sorolja fel, milyen működési költségei, kiadásai lesznek a vállalkozásának. Adja meg a költségek évközbeni alakulásának várható trendjeit, illetve a következő évekre vonatkozó költségnövekedési/költségcsökkenési várakozásait is.</t>
    </r>
  </si>
  <si>
    <r>
      <rPr>
        <b/>
        <u/>
        <sz val="14"/>
        <color theme="1"/>
        <rFont val="Arial"/>
        <family val="2"/>
        <charset val="238"/>
      </rPr>
      <t xml:space="preserve">Kiadások
</t>
    </r>
    <r>
      <rPr>
        <i/>
        <sz val="14"/>
        <color theme="1"/>
        <rFont val="Arial"/>
        <family val="2"/>
        <charset val="238"/>
      </rPr>
      <t>A kiadások meghatározása a számlatükörben használt főkönyvi számok megjelölésével történt.</t>
    </r>
    <r>
      <rPr>
        <b/>
        <u/>
        <sz val="14"/>
        <color theme="1"/>
        <rFont val="Arial"/>
        <family val="2"/>
        <charset val="238"/>
      </rPr>
      <t xml:space="preserve">
</t>
    </r>
    <r>
      <rPr>
        <b/>
        <i/>
        <sz val="14"/>
        <color theme="1"/>
        <rFont val="Arial"/>
        <family val="2"/>
        <charset val="238"/>
      </rPr>
      <t>I. Elszámolható költségek:</t>
    </r>
    <r>
      <rPr>
        <i/>
        <sz val="14"/>
        <color theme="1"/>
        <rFont val="Arial"/>
        <family val="2"/>
        <charset val="238"/>
      </rPr>
      <t xml:space="preserve"> </t>
    </r>
    <r>
      <rPr>
        <sz val="14"/>
        <color theme="1"/>
        <rFont val="Arial"/>
        <family val="2"/>
        <charset val="238"/>
      </rPr>
      <t xml:space="preserve">a GINOP pályázat keretében elszámolható költségek
A támogatott vállalkozás által megvalósítandó kötelező tevékenységek és kapcsolódó elszámolható költségek: 
</t>
    </r>
    <r>
      <rPr>
        <b/>
        <sz val="14"/>
        <color theme="1"/>
        <rFont val="Arial"/>
        <family val="2"/>
        <charset val="238"/>
      </rPr>
      <t>Foglalkoztatás:</t>
    </r>
    <r>
      <rPr>
        <sz val="14"/>
        <color theme="1"/>
        <rFont val="Arial"/>
        <family val="2"/>
        <charset val="238"/>
      </rPr>
      <t xml:space="preserve"> a vállalkozás alapítójának gazdasági tevékenység ellátására irányuló közreműködése, azaz önfoglalkoztatás; továbbá– amennyiben az üzleti terv tartalmazza – a vállalkozás munkavállalójának foglalkoztatása a 12 hónapig tartó támogatási időszakban. A foglalkoztatáshoz kapcsolódó elszámolható költségek a vállalkozási tevékenység megvalósításában közreműködő munkatársak költsége személyi jellegű ráfordításként az alábbiak szerint: 
- bérköltség (munkaviszony), 
- vállalkozói kivét, 
- KATA adózónak kifizetett jövedelem,
- a hatályos jogszabályok szerinti, munkáltatót terhelő adók és járulékok, KATA-s adózók kivételével.
Bérköltség: A vállalkozó (egyéni vagy társas) személyes közreműködőként végzett tevékenységének az ellentételezése (beleértve a vállalkozói kivétet KATA adózó esetén a kifizetett jövedelmet), valamint az új munkavállaló bérköltsége. A bérköltség elszámolhatóságára az alábbi szabályok vonatkoznak: 
1. Bérköltségként maximum havonta 225 000 Ft, valamint a hatályos jogszabályok szerinti, munkáltatót terhelő adók és járulékok számolhatóak el, azaz a felhívás meghirdetésének időpontjában havonta összesen 272 250 Ft/hó. 
KATÁ-s adózó saját jogviszonyára vonatkozóan csak a kapcsolódó, a személyes közreműködésért kifizetett jövedelem számolható el, amelynek összege havonta legfeljebb 272 250 Ft lehet. 
2. Részmunkaidős foglalkoztatás esetében a munkaidővel arányos bérköltség számolható el. 
3. A támogatást igénylő az 1. pontban meghatározottnál magasabb fizetést is vállalhat, azonban a konstrukció keretében támogatást ebben az esetben is legfeljebb a 1. pontban meghatározott összegben vehet igénybe, vagyis az efölötti rész nem támogatott, azt saját forrásból kell biztosítania. 
4. KATA adózó esetén az a jövedelem számolható el, amely a kisadózó vállalkozások tételes adójáról és a kisvállalati adóról szóló 2012. évi CXLVII. törvény 10. § (3) bekezdése alapján a bevételből származtatható. A törvény alapján pedig a bevétel 60% minősül jövedelemnek. Abban az esetben amennyiben a kedvezményezett nem realizál bevételt, addig jövedelme sem keletkezik. Amíg nincs jövedelme és bevétele, addig ilyen formában nem elszámolható ez a költség. 
</t>
    </r>
    <r>
      <rPr>
        <b/>
        <sz val="14"/>
        <color theme="1"/>
        <rFont val="Arial"/>
        <family val="2"/>
        <charset val="238"/>
      </rPr>
      <t>Támogatható vállalkozásindítási tevékenységek és kapcsolódó elszámolható költségek</t>
    </r>
    <r>
      <rPr>
        <sz val="14"/>
        <color theme="1"/>
        <rFont val="Arial"/>
        <family val="2"/>
        <charset val="238"/>
      </rPr>
      <t xml:space="preserve"> és mértékük: a támogatást igénylő vállalkozás által megvalósítandó, az üzleti tervének megfelelő és a vállalkozásindításához szükséges alább felsorolt tevékenységekre a foglalkoztatáshoz kapcsolódó elszámolható költségek (ca) pont i-iv) alpont) maximum 40%-ának mértékéig terjedő átalányban részesül:
- Kötelező tájékoztatás és nyilvánosság: Széchenyi2020 Kedvezményezettek Tájékoztatási Kötelezettségei útmutató és arculati kézikönyv „KTK 2020” szerint. 
- Projekt előkészítési tevékenységek (cégalapítás, ahhoz kapcsolódó ügyvédi szolgáltatás igénybevétele; kötelező engedélyek beszerzése). Az előkészítési tevékenységbe nem értendő bele az üzleti terv elkészítése. 
- Eszközbeszerzés: új eszközök beszerzése (beleértve a szállítást, üzembe helyezést, betanítást közvetlenül az eszközhöz kapcsolódva). 
- Eszközbérlés (a munkavégzéshez szükséges, a megfelelő munkafeltételek biztosításához szükséges eszköz bérlése). 
- A tervezett gazdasági tevékenység ellátásához szükséges üzlethelyiség vagy iroda bérlése. 
- Információs technológia-fejlesztés, beleértve az online megjelenés, e-kereskedelem és egyéb e-szolgáltatások, modern vállalatirányítási és termelési környezet kialakításához kapcsolódó komplex vállalati infokommunikációs fejlesztések, üzleti alkalmazások támogatását is (új hardver, szoftver; domain név regisztráció és a hozzá tartozó webtárhely egyszeri díja, domain név regisztrációhoz kapcsolódó honlapkészítés (kötelező, amennyiben a domain regisztrációra is igényel támogatást). 
- Immateriális javak beszerzése: Harmadik féltől piaci áron megvásárolt szabadalmak és egyéb immateriális javak (pl. licenc, oltalom), valamint ezen immateriális javakhoz (szellemi termékekhez) kapcsolódó hasznosítási jogok bekerülési értéke, amennyiben a tranzakcióra a piaci feltételeknek megfelelően került sor. 
- Piacra jutás támogatása (piaci megjelenés (vásárokon, kiállításokon való részvétel); marketingeszközök elkészítése, beszerzése, design tervezés (honlap, szórólap, hirdetés a helyi újságokban). 
- Anyagbeszerzés: anyagköltségek, a vállalkozás létrehozásához, működéséhez szükséges anyagbeszerzés. 
- Általános vállalatirányítási tevékenység. 
A támogatott vállalkozás által benyújtott kérelem csak a fenti tevékenységekhez kapcsolódó elszámolható költségeket tartalmazhatja. 
Amennyiben a bruttó elszámolási módot választja, akkor az Elszámolható költségek (ESZA, ERFA) között kell kimutatni a projektben elszámolható kiadások ÁFA tartalmát a „Fizetett (visszaigényelhető) ÁFA” sorokon. </t>
    </r>
    <r>
      <rPr>
        <b/>
        <i/>
        <sz val="14"/>
        <color theme="1"/>
        <rFont val="Arial"/>
        <family val="2"/>
        <charset val="238"/>
      </rPr>
      <t/>
    </r>
  </si>
  <si>
    <t xml:space="preserve">1 Adott ponthoz tartozó útmutatórész megjelenítése / kikapcsolása
2. Pályázó által szerkeszthető cellák jelölése (pl. színnel) / nem szerkeszthető, utasításokat tartalmazó cellák levédése
3. Legördülő menü alkalmazása
4. Cellaméretek hozzáigazítása a karakterlimitekhez (jól látható, olvasható legyen a beírt szöveg)
5. Hibák jelölése - hibák minimalizálását segítő programozási utasítások, képletezések (pl. karakterlimit túllépés, kitöltetlen cella, adóazonosító jelnél megfelelő számformátum felvitelének engedése)
</t>
  </si>
  <si>
    <t>1. Adott ponthoz tartozó útmutatórész megjelenítése / kikapcsolása
2. Pályázó által szerkeszthető cellák jelölése (pl. színnel) / nem szerkeszthető, utasításokat tartalmazó cellák levédése
3. Legördülő menük alkalmazása
4. A vállalkozási forma kiválasztása esetén csak az adott jogi típushoz kapcsolódó adózási formák megjelölhetősége
5. A megadott tulajdonosszám alapján a tulajdonosi szerkezet táblázat sorainak automatikus beállítása (amennyiben lehetséges)
6. Áfa-alanyiság átemelése a bevételi tervezéshez
7. Cellaméretek hozzáigazítása a karakterlimitekhez (jól látható, olvasható legyen a beírt szöveg)
8. Hibák jelölése - hibák minimalizálását segítő programozási utasítások, képletezések (pl. ha nincs egy cella kitöltve; számformátumok)</t>
  </si>
  <si>
    <t>1. Hibák jelölése - hibák minimalizálását segítő programozási utasítások, képletezések (pl. ha nincs egy cella kitöltve; számformátumok)</t>
  </si>
  <si>
    <t>1 Adott ponthoz tartozó útmutatórész megjelenítése / kikapcsolása
2. Pályázó által szerkeszthető cellák jelölése (pl. színnel) / nem szerkeszthető, utasításokat tartalmazó cellák levédése
3. Tevékenységek átemelése az ÜT megfelelő pontjából (tevékenységek)
4. Adózási forma, áfa-alanyiság átemelése a bevételek tervezéséhez
5. Értékek automatikus átvitele az ÜT megfelelő pontjába (cash-flow)
6. Cellaméretek hozzáigazítása a karakterlimitekhez (jól látható, olvasható legyen a beírt szöveg)
7. Hibák jelölése - hibák minimalizálását segítő programozási utasítások, képletezések (pl. ha nincs egy cella kitöltve; számformátumok, belső ellentmondások)</t>
  </si>
  <si>
    <t>1. Adott ponthoz tartozó útmutatórész megjelenítése / kikapcsolása
2. Pályázó által szerkeszthető cellák jelölése (pl. színnel) / nem szerkeszthető, utasításokat tartalmazó cellák levédése
3. Legördülő menük alkalmazása
5. Adózási forma, áfa-alanyiság átemelése a ráfordítások tervezéséhez
6. ÜT releváns adatainak átemelése (pl. bérleti díjak átemelése a beruházási táblázatból a működési költségek közé éves költséggé alakítva; emberi erőforrás tervben bemutatott munkakörök átemelése a személyi jellegű ráfordítások tervezéséhez)
7. Cellaméretek hozzáigazítása a karakterlimitekhez (jól látható, olvasható legyen a beírt szöveg)
8. Hibák jelölése - hibák minimalizálását segítő programozási utasítások, képletezések (pl. ha nincs egy cella kitöltve; számformátumok, belső ellentmondások)</t>
  </si>
  <si>
    <t>1. Adott ponthoz tartozó útmutatórész megjelenítése / kikapcsolása
2. Pályázó által szerkeszthető cellák jelölése (pl. színnel) / nem szerkeszthető, utasításokat tartalmazó cellák levédése
3. ÜT további munkalapjairól a releváns információk átemelése / ellenőrzési funkció (pl. adózási forma szerinti tételek; áfa-kör szerinti beállítások;  ráfordítási tervben szereplő eszközbeszerzések)
4. Ahol nincsenek részletező adatok, üresek a sorok, ott csak az összesen sorok megjelenítése
5. Hibák jelölése - hibák minimalizálását segítő programozási utasítások, képletezések (pl. ha nincs egy cella kitöltve; számformátumok, belső ellentmondások)</t>
  </si>
  <si>
    <t xml:space="preserve">1. Adott ponthoz tartozó útmutatórész megjelenítése / kikapcsolása
2. Pályázó által szerkeszthető cellák jelölése (pl. színnel) / nem szerkeszthető, utasításokat tartalmazó cellák levédése
3. ÜT további munkalapjairól a releváns információk átemelése / ellenőrzési funkció (pl.adózási forma szerinti tételek; áfa-kör szerinti beállítások; cash-flow tervben rögzített adatok)
4. Ha a vállalkozási forma Egyéni Vállalkozó, akkor a TAO adózási sorok ne jelenjenek meg (vagy ne lehessen oda beírni) 
5. Hibák jelölése - hibák minimalizálását segítő programozási utasítások, képletezések (pl. ha nincs egy cella kitöltve; számformátumok, belső ellentmondások)
</t>
  </si>
  <si>
    <t>Édesanyja neve</t>
  </si>
  <si>
    <t>Születési hely</t>
  </si>
  <si>
    <t>Támogatott születési neve (ha releváns)</t>
  </si>
  <si>
    <t>A GINOP-5.1.9-17 projekt keretében elvégzett képzés(ek) helyszíne</t>
  </si>
  <si>
    <t>1 Adott ponthoz tartozó útmutatórész megjelenítése / kikapcsolása
2. Pályázó által szerkeszthető cellák jelölése (pl. színnel) / nem szerkeszthető, utasításokat tartalmazó cellák levédése
3. Cellaméret hozzáigazítása a karakterlimithez (jól látható, olvasható legyen a beírt szöveg)
4. Hibák jelölése (karakterlimit túllépése)
5. Egy kitöltött minta vezetői összefoglaló adható segítségként</t>
  </si>
  <si>
    <t>Vállalkozó bemutatása</t>
  </si>
  <si>
    <t>Születési dátum</t>
  </si>
  <si>
    <t>Születési év</t>
  </si>
  <si>
    <t>Születési hónap</t>
  </si>
  <si>
    <t>január</t>
  </si>
  <si>
    <t>február</t>
  </si>
  <si>
    <t>március</t>
  </si>
  <si>
    <t>április</t>
  </si>
  <si>
    <t>május</t>
  </si>
  <si>
    <t>június</t>
  </si>
  <si>
    <t>július</t>
  </si>
  <si>
    <t>augusztus</t>
  </si>
  <si>
    <t>szeptember</t>
  </si>
  <si>
    <t>október</t>
  </si>
  <si>
    <t>november</t>
  </si>
  <si>
    <t>december</t>
  </si>
  <si>
    <t>Születési nap</t>
  </si>
  <si>
    <t>Irányítószám</t>
  </si>
  <si>
    <t>Település</t>
  </si>
  <si>
    <t>GINOP képzés helyszíne</t>
  </si>
  <si>
    <t>Régió</t>
  </si>
  <si>
    <t>Közép-Dunántúl</t>
  </si>
  <si>
    <t>Nyugat-Dunántúl</t>
  </si>
  <si>
    <t>Dél-Dunántúl</t>
  </si>
  <si>
    <t>Észak-Magyarország</t>
  </si>
  <si>
    <t>Észak-Alföld</t>
  </si>
  <si>
    <t>Dél-Alföld</t>
  </si>
  <si>
    <t>Közterület neve, típusa, házszám, lakásszám</t>
  </si>
  <si>
    <t>Körzetszám</t>
  </si>
  <si>
    <t>Előhívó</t>
  </si>
  <si>
    <t>Év</t>
  </si>
  <si>
    <t>Hónap</t>
  </si>
  <si>
    <t>Nap</t>
  </si>
  <si>
    <t>Vállalkozás bemutatása</t>
  </si>
  <si>
    <t>Alapítás időpontja</t>
  </si>
  <si>
    <t>Székhely</t>
  </si>
  <si>
    <t>Telephely</t>
  </si>
  <si>
    <t>GFO 232 – egyéb önálló vállalkozó</t>
  </si>
  <si>
    <t>GFO 113 – Korlátolt felelősségű társaság</t>
  </si>
  <si>
    <t>GFO 117 – Betéti társaság</t>
  </si>
  <si>
    <t>GFO 228 – egyéni cég</t>
  </si>
  <si>
    <t>GFO 231 – egyéni vállalkozó</t>
  </si>
  <si>
    <t>Vállalkozás jogi formája (GFO)</t>
  </si>
  <si>
    <t>Jogi forma (GFO)</t>
  </si>
  <si>
    <t>Adózási forma</t>
  </si>
  <si>
    <t>kettős könyvvitelt vezető</t>
  </si>
  <si>
    <t>SZJA hatálya alá tartozó</t>
  </si>
  <si>
    <t>Katv. hatálya alá tartozó (KATA)</t>
  </si>
  <si>
    <t>x</t>
  </si>
  <si>
    <t>Vállalkozás főtevékenységének megnevezése és TEÁOR / ÖVTJ besorolása</t>
  </si>
  <si>
    <t>Tevékenységi terület</t>
  </si>
  <si>
    <t>TEÁOT / ÖVTJ</t>
  </si>
  <si>
    <t>0111 Gabonaféle (kivéve: rizs), hüvelyes növény, olajos mag termesztése</t>
  </si>
  <si>
    <t>0112 Rizstermesztés</t>
  </si>
  <si>
    <t>0113 Zöldségféle, dinnye, gyökér-, gumósnövény termesztése</t>
  </si>
  <si>
    <t>0114 Cukornádtermesztés</t>
  </si>
  <si>
    <t>0115 Dohánytermesztés</t>
  </si>
  <si>
    <t>0116 Rostnövénytermesztés</t>
  </si>
  <si>
    <t>0119 Egyéb, nem évelő növény termesztése</t>
  </si>
  <si>
    <t>0121 Szőlőtermesztés</t>
  </si>
  <si>
    <t>0122 Trópusi gyümölcs termesztése</t>
  </si>
  <si>
    <t>0123 Citrusféle termesztése</t>
  </si>
  <si>
    <t>0124 Almatermésű, csonthéjas termesztése</t>
  </si>
  <si>
    <t>0125 Egyéb gyümölcs, héjastermésű termesztése</t>
  </si>
  <si>
    <t>0126 Olajtartalmú gyümölcs termesztése</t>
  </si>
  <si>
    <t>0127 Italgyártási növény termesztése</t>
  </si>
  <si>
    <t>0128 Fűszer-, aroma-, narkotikus, gyógynövény termesztése</t>
  </si>
  <si>
    <t>0129 Egyéb évelő növény termesztése</t>
  </si>
  <si>
    <t>0130 Növényi szaporítóanyag termesztése</t>
  </si>
  <si>
    <t>0141 Tejhasznú szarvasmarha tenyésztése</t>
  </si>
  <si>
    <t>0142 Egyéb szarvasmarha tenyésztése</t>
  </si>
  <si>
    <t>0143 Ló, lóféle tenyésztése</t>
  </si>
  <si>
    <t>0144 Teve, teveféle tenyésztése</t>
  </si>
  <si>
    <t>0145 Juh, kecske tenyésztése</t>
  </si>
  <si>
    <t>0146 Sertéstenyésztés</t>
  </si>
  <si>
    <t>0147 Baromfitenyésztés</t>
  </si>
  <si>
    <t>0149 Egyéb állat tenyésztése</t>
  </si>
  <si>
    <t>0150 Vegyes gazdálkodás</t>
  </si>
  <si>
    <t>0161 Növénytermesztési szolgáltatás</t>
  </si>
  <si>
    <t>0162 Állattenyésztési szolgáltatás</t>
  </si>
  <si>
    <t>0163 Betakarítást követő szolgáltatás</t>
  </si>
  <si>
    <t>0164 Vetési célú magfeldolgozás</t>
  </si>
  <si>
    <t>0170 Vadgazdálkodás, vadgazdálkodási szolgáltatás</t>
  </si>
  <si>
    <t>0210 Erdészeti, egyéb erdőgazdálkodási tevékenység</t>
  </si>
  <si>
    <t>0220 Fakitermelés</t>
  </si>
  <si>
    <t>0230 Vadon termő egyéb erdei termék gyűjtése</t>
  </si>
  <si>
    <t>0240 Erdészeti szolgáltatás</t>
  </si>
  <si>
    <t>0311 Tengeri halászat</t>
  </si>
  <si>
    <t>0312 Édesvízi halászat</t>
  </si>
  <si>
    <t>0321 Tengerihal-gazdálkodás</t>
  </si>
  <si>
    <t>0322 Édesvízihal-gazdálkodás</t>
  </si>
  <si>
    <t>0510 Feketeszén-bányászat</t>
  </si>
  <si>
    <t>0520 Barnaszén-, lignitbányászat</t>
  </si>
  <si>
    <t>0610 Kőolaj-kitermelés</t>
  </si>
  <si>
    <t>0620 Földgázkitermelés</t>
  </si>
  <si>
    <t>0710 Vasércbányászat</t>
  </si>
  <si>
    <t>0721 Urán-, tóriumérc-bányászat</t>
  </si>
  <si>
    <t>0729 Színesfém érc bányászata</t>
  </si>
  <si>
    <t>0811 Kőfejtés, gipsz, kréta bányászata</t>
  </si>
  <si>
    <t>0812 Kavics-, homok-, agyagbányászat</t>
  </si>
  <si>
    <t>0891 Vegyi ásvány bányászata</t>
  </si>
  <si>
    <t xml:space="preserve">0892 Tőzegkitermelés </t>
  </si>
  <si>
    <t>0893 Sókitermelés</t>
  </si>
  <si>
    <t>0899 Egyéb m.n.s. bányászat</t>
  </si>
  <si>
    <t>0910 Kőolaj-, földgáz-kitermelési szolgáltatás</t>
  </si>
  <si>
    <t>0990 Egyéb bányászati szolgáltatás</t>
  </si>
  <si>
    <t>1011 Húsfeldolgozás, -tartósítás</t>
  </si>
  <si>
    <t>1012 Baromfihús feldolgozása, tartósítása</t>
  </si>
  <si>
    <t>1013 Hús-, baromfihús-készítmény gyártása</t>
  </si>
  <si>
    <t>1020 Halfeldolgozás, -tartósítás</t>
  </si>
  <si>
    <t>1031 Burgonyafeldolgozás, -tartósítás</t>
  </si>
  <si>
    <t>1032 Gyümölcs-, zöldséglé gyártása</t>
  </si>
  <si>
    <t>1039 Egyéb gyümölcs-, zöldségfeldolgozás, -tartósítás</t>
  </si>
  <si>
    <t>1041 Olaj gyártása</t>
  </si>
  <si>
    <t>1042 Margarin gyártása</t>
  </si>
  <si>
    <t>1051 Tejtermék gyártása</t>
  </si>
  <si>
    <t>1052 Jégkrém gyártása</t>
  </si>
  <si>
    <t>1061 Malomipari termék gyártása</t>
  </si>
  <si>
    <t>1062 Keményítő, keményítőtermék gyártása</t>
  </si>
  <si>
    <t>1071 Kenyér; friss pékáru gyártása</t>
  </si>
  <si>
    <t>1072 Tartósított lisztes áru gyártása</t>
  </si>
  <si>
    <t>1073 Tésztafélék gyártása</t>
  </si>
  <si>
    <t>1081 Cukorgyártás</t>
  </si>
  <si>
    <t>1082 Édesség gyártása</t>
  </si>
  <si>
    <t>1083 Tea, kávé feldolgozása</t>
  </si>
  <si>
    <t>1084 Fűszer, ételízesítő gyártása</t>
  </si>
  <si>
    <t>1085 Készétel gyártása</t>
  </si>
  <si>
    <t>1086 Homogenizált, diétás étel gyártása</t>
  </si>
  <si>
    <t>1089 M.n.s. egyéb élelmiszer gyártása</t>
  </si>
  <si>
    <t>1091 Haszonállat-eledel gyártása</t>
  </si>
  <si>
    <t>1092 Hobbiállat-eledel gyártása</t>
  </si>
  <si>
    <t>1101 Desztillált szeszes ital gyártása</t>
  </si>
  <si>
    <t xml:space="preserve">1102 Szőlőbor termelése </t>
  </si>
  <si>
    <t>1103 Gyümölcsbor termelése</t>
  </si>
  <si>
    <t>1104 Egyéb nem desztillált, erjesztett ital gyártása</t>
  </si>
  <si>
    <t>1105 Sörgyártás</t>
  </si>
  <si>
    <t>1106 Malátagyártás</t>
  </si>
  <si>
    <t>1107 Üdítőital, ásványvíz gyártása</t>
  </si>
  <si>
    <t>1200 Dohánytermék gyártása</t>
  </si>
  <si>
    <t>1310 Textilszálak fonása</t>
  </si>
  <si>
    <t>1320 Textilszövés</t>
  </si>
  <si>
    <t>1330 Textilkikészítés</t>
  </si>
  <si>
    <t>1391 Kötött, hurkolt kelme gyártása</t>
  </si>
  <si>
    <t>1392 Konfekcionált textiláru gyártása (kivéve: ruházat)</t>
  </si>
  <si>
    <t>1393 Szőnyeggyártás</t>
  </si>
  <si>
    <t>1394 Kötéláru gyártása</t>
  </si>
  <si>
    <t>1395 Nem szőtt textília és termék gyártása (kivéve: ruházat)</t>
  </si>
  <si>
    <t>1396 Műszaki textiláru gyártása</t>
  </si>
  <si>
    <t>1399 Egyéb textiláru gyártása m.n.s.</t>
  </si>
  <si>
    <t>1411 Bőrruházat gyártása</t>
  </si>
  <si>
    <t>1412 Munkaruházat gyártása</t>
  </si>
  <si>
    <t>1413 Felsőruházat gyártása (kivéve: munkaruházat)</t>
  </si>
  <si>
    <t>1414 Alsóruházat gyártása</t>
  </si>
  <si>
    <t>1419 Egyéb ruházat, kiegészítők gyártása</t>
  </si>
  <si>
    <t>1420 Szőrmecikk gyártása</t>
  </si>
  <si>
    <t>1431 Kötött, hurkolt harisnyafélék gyártása</t>
  </si>
  <si>
    <t xml:space="preserve">1439 Egyéb kötött, hurkolt ruházati termék gyártása </t>
  </si>
  <si>
    <t>1511 Bőr, szőrme kikészítése</t>
  </si>
  <si>
    <t>1512 Táskafélék, szíjazat gyártása</t>
  </si>
  <si>
    <t>1520 Lábbeligyártás</t>
  </si>
  <si>
    <t>1610 Fűrészárugyártás</t>
  </si>
  <si>
    <t>1621 Falemezgyártás</t>
  </si>
  <si>
    <t>1622 Parkettagyártás</t>
  </si>
  <si>
    <t>1623 Épületasztalos-ipari termék gyártása</t>
  </si>
  <si>
    <t>1624 Tároló fatermék gyártása</t>
  </si>
  <si>
    <t>1629 Egyéb fa-, parafatermék, fonottáru gyártása</t>
  </si>
  <si>
    <t>1711 Papíripari rostanyag gyártása</t>
  </si>
  <si>
    <t>1712 Papírgyártás</t>
  </si>
  <si>
    <t>1721 Papír csomagolóeszköz gyártása</t>
  </si>
  <si>
    <t>1722 Háztartási, egészségügyi papírtermék gyártása</t>
  </si>
  <si>
    <t>1723 Irodai papíráru gyártása</t>
  </si>
  <si>
    <t>1724 Tapétagyártás</t>
  </si>
  <si>
    <t>1729 Egyéb papír-, kartontermék gyártása</t>
  </si>
  <si>
    <t>1811 Napilapnyomás</t>
  </si>
  <si>
    <t>1812 Nyomás (kivéve: napilap)</t>
  </si>
  <si>
    <t>1813 Nyomdai előkészítő tevékenység</t>
  </si>
  <si>
    <t>1814 Könyvkötés, kapcsolódó szolgáltatás</t>
  </si>
  <si>
    <t>1820 Egyéb sokszorosítás</t>
  </si>
  <si>
    <t>1910 Kokszgyártás</t>
  </si>
  <si>
    <t>1920 Kőolaj-feldolgozás</t>
  </si>
  <si>
    <t>2011 Ipari gáz gyártása</t>
  </si>
  <si>
    <t>2012 Színezék, pigment gyártása</t>
  </si>
  <si>
    <t>2013 Szervetlen vegyi alapanyag gyártása</t>
  </si>
  <si>
    <t>2014 Szerves vegyi alapanyag gyártása</t>
  </si>
  <si>
    <t>2015 Műtrágya, nitrogénvegyület gyártása</t>
  </si>
  <si>
    <t>2016 Műanyag-alapanyag gyártása</t>
  </si>
  <si>
    <t>2017 Szintetikus kaucsuk alapanyag gyártása</t>
  </si>
  <si>
    <t>2020 Mezőgazdasági vegyi termék gyártása</t>
  </si>
  <si>
    <t>2030 Festék, bevonóanyag gyártása</t>
  </si>
  <si>
    <t>2041 Tisztítószer gyártása</t>
  </si>
  <si>
    <t>2042 Testápolási cikk gyártása</t>
  </si>
  <si>
    <t>2051 Robbanóanyag gyártása</t>
  </si>
  <si>
    <t>2052 Ragasztószergyártás</t>
  </si>
  <si>
    <t>2053 Illóolajgyártás</t>
  </si>
  <si>
    <t>2059 M.n.s. egyéb vegyi termék gyártása</t>
  </si>
  <si>
    <t>2060 Vegyi szál gyártása</t>
  </si>
  <si>
    <t>2110 Gyógyszeralapanyag-gyártás</t>
  </si>
  <si>
    <t>2120 Gyógyszerkészítmény gyártása</t>
  </si>
  <si>
    <t>2211 Gumiabroncs, gumitömlő gyártása</t>
  </si>
  <si>
    <t>2219 Egyéb gumitermék gyártása</t>
  </si>
  <si>
    <t>2221 Műanyag lap, lemez, fólia, cső, profil gyártása</t>
  </si>
  <si>
    <t>2222 Műanyag csomagolóeszköz gyártása</t>
  </si>
  <si>
    <t>2223 Műanyag építőanyag gyártása</t>
  </si>
  <si>
    <t>2229 Egyéb műanyag termék gyártása</t>
  </si>
  <si>
    <t>2311 Síküveggyártás</t>
  </si>
  <si>
    <t>2312 Síküveg továbbfeldolgozása</t>
  </si>
  <si>
    <t>2313 Öblösüveggyártás</t>
  </si>
  <si>
    <t>2314 Üvegszálgyártás</t>
  </si>
  <si>
    <t>2319 Műszaki, egyéb üvegtermék gyártása</t>
  </si>
  <si>
    <t>2320 Tűzálló termék gyártása</t>
  </si>
  <si>
    <t>2331 Kerámiacsempe, -lap gyártása</t>
  </si>
  <si>
    <t>2332 Égetett agyag építőanyag gyártása</t>
  </si>
  <si>
    <t>2341 Háztartási kerámia gyártása</t>
  </si>
  <si>
    <t>2342 Egészségügyi kerámia gyártása</t>
  </si>
  <si>
    <t>2343 Kerámia szigetelő gyártása</t>
  </si>
  <si>
    <t>2344 Műszaki kerámia gyártása</t>
  </si>
  <si>
    <t>2349 Egyéb kerámiatermék gyártása</t>
  </si>
  <si>
    <t>2351 Cementgyártás</t>
  </si>
  <si>
    <t>2352 Mész-, gipszgyártás</t>
  </si>
  <si>
    <t>2361 Építési betontermék gyártása</t>
  </si>
  <si>
    <t>2362 Építési gipsztermék gyártása</t>
  </si>
  <si>
    <t>2363 Előre kevert beton gyártása</t>
  </si>
  <si>
    <t>2364 Habarcsgyártás</t>
  </si>
  <si>
    <t>2365 Szálerősítésű cement gyártása</t>
  </si>
  <si>
    <t>2369 Egyéb beton-, gipsz-, cementtermék gyártása</t>
  </si>
  <si>
    <t>2370 Kőmegmunkálás</t>
  </si>
  <si>
    <t>2391 Csiszolótermék gyártása</t>
  </si>
  <si>
    <t xml:space="preserve">2399 M.n.s. egyéb nemfém ásványi termék gyártása </t>
  </si>
  <si>
    <t>2410 Vas-, acél-, vasötvözet-alapanyag gyártása</t>
  </si>
  <si>
    <t>2420 Acélcsőgyártás</t>
  </si>
  <si>
    <t>2431 Hidegen húzott acélrúd gyártása</t>
  </si>
  <si>
    <t>2432 Hidegen hengerelt keskeny acélszalag gyártása</t>
  </si>
  <si>
    <t>2433 Hidegen hajlított acélidom gyártása</t>
  </si>
  <si>
    <t>2434 Hidegen húzott acélhuzal gyártása</t>
  </si>
  <si>
    <t>2441 Nemesfémgyártás</t>
  </si>
  <si>
    <t>2442 Alumíniumgyártás</t>
  </si>
  <si>
    <t>2443 Ólom, cink, ón gyártása</t>
  </si>
  <si>
    <t>2444 Rézgyártás</t>
  </si>
  <si>
    <t>2445 Egyéb nem vas fém gyártása</t>
  </si>
  <si>
    <t>2446 Nukleáris fűtőanyag gyártása</t>
  </si>
  <si>
    <t>2451 Vasöntés</t>
  </si>
  <si>
    <t>2452 Acélöntés</t>
  </si>
  <si>
    <t>2453 Könnyűfémöntés</t>
  </si>
  <si>
    <t>2454 Egyéb nem vas fém öntése</t>
  </si>
  <si>
    <t>2511 Fémszerkezet gyártása</t>
  </si>
  <si>
    <t>2512 Fém épületelem gyártása</t>
  </si>
  <si>
    <t>2521 Központi fűtési kazán, radiátor gyártása</t>
  </si>
  <si>
    <t>2529 Fémtartály gyártása</t>
  </si>
  <si>
    <t>2530 Gőzkazán gyártása</t>
  </si>
  <si>
    <t>2540 Fegyver-, lőszergyártás</t>
  </si>
  <si>
    <t>2550 Fémalakítás, porkohászat</t>
  </si>
  <si>
    <t>2561 Fémfelület-kezelés</t>
  </si>
  <si>
    <t>2562 Fémmegmunkálás</t>
  </si>
  <si>
    <t>2571 Evőeszköz gyártása</t>
  </si>
  <si>
    <t>2572 Lakat-, zárgyártás</t>
  </si>
  <si>
    <t>2573 Szerszámgyártás</t>
  </si>
  <si>
    <t>2591 Acél tárolóeszköz gyártása</t>
  </si>
  <si>
    <t>2592 Könnyűfém csomagolóeszköz gyártása</t>
  </si>
  <si>
    <t>2593 Huzaltermék gyártása</t>
  </si>
  <si>
    <t>2594 Kötőelem, csavar gyártása</t>
  </si>
  <si>
    <t>2599 M.n.s. egyéb fémfeldolgozási termék gyártása</t>
  </si>
  <si>
    <t>2611 Elektronikai alkatrész gyártása</t>
  </si>
  <si>
    <t>2612 Elektronikai áramköri kártya gyártása</t>
  </si>
  <si>
    <t>2620 Számítógép, perifériás egység gyártása</t>
  </si>
  <si>
    <t>2630 Híradás-technikai berendezés gyártása</t>
  </si>
  <si>
    <t>2640 Elektronikus fogyasztási cikk gyártása</t>
  </si>
  <si>
    <t>2651 Mérőműszergyártás</t>
  </si>
  <si>
    <t>2652 Óragyártás</t>
  </si>
  <si>
    <t>2660 Elektronikus orvosi berendezés gyártása</t>
  </si>
  <si>
    <t>2670 Optikai eszköz gyártása</t>
  </si>
  <si>
    <t>2680 Mágneses, optikai információhordozó gyártása</t>
  </si>
  <si>
    <t>2711 Villamos motor, áramfejlesztő gyártása</t>
  </si>
  <si>
    <t>2712 Áramelosztó, -szabályozó készülék gyártása</t>
  </si>
  <si>
    <t>2720 Akkumulátor, szárazelem gyártása</t>
  </si>
  <si>
    <t>2731 Száloptikai kábel gyártása</t>
  </si>
  <si>
    <t>2732 Egyéb elektronikus, villamos vezeték, kábel gyártása</t>
  </si>
  <si>
    <t>2733 Szerelvény gyártása</t>
  </si>
  <si>
    <t>2740 Villamos világítóeszköz gyártása</t>
  </si>
  <si>
    <t>2751 Háztartási villamos készülék gyártása</t>
  </si>
  <si>
    <t>2752 Nem villamos háztartási készülék gyártása</t>
  </si>
  <si>
    <t>2790 Egyéb villamos berendezés gyártása</t>
  </si>
  <si>
    <t>2811 Motor, turbina gyártása (kivéve: légi-, közútijármű-motor)</t>
  </si>
  <si>
    <t>2812 Hidraulikus, pneumatikus berendezés gyártása</t>
  </si>
  <si>
    <t>2813 Egyéb szivattyú, kompresszor gyártása</t>
  </si>
  <si>
    <t>2814 Csap, szelep gyártása</t>
  </si>
  <si>
    <t>2815 Csapágy, erőátviteli elem gyártása</t>
  </si>
  <si>
    <t>2821 Fűtőberendezés, kemence gyártása</t>
  </si>
  <si>
    <t>2822 Emelő-, anyagmozgató gép gyártása</t>
  </si>
  <si>
    <t>2823 Irodagép gyártása (kivéve: számítógép és perifériái)</t>
  </si>
  <si>
    <t>2824 Gépi meghajtású hordozható kézi szerszámgép gyártása</t>
  </si>
  <si>
    <t>2825 Nem háztartási hűtő, légállapot-szabályozó gyártása</t>
  </si>
  <si>
    <t xml:space="preserve">2829 M.n.s. egyéb általános rendeltetésű gép gyártása </t>
  </si>
  <si>
    <t>2830 Mezőgazdasági, erdészeti gép gyártása</t>
  </si>
  <si>
    <t>2841 Fémmegmunkáló szerszámgép gyártása</t>
  </si>
  <si>
    <t>2849 Egyéb szerszámgép gyártása</t>
  </si>
  <si>
    <t>2891 Kohászati gép gyártása</t>
  </si>
  <si>
    <t>2892 Bányászati, építőipari gép gyártása</t>
  </si>
  <si>
    <t>2893 Élelmiszer-, dohányipari gép gyártása</t>
  </si>
  <si>
    <t>2894 Textil-, ruházati, bőripari gép gyártása</t>
  </si>
  <si>
    <t>2895 Papíripari gép gyártása</t>
  </si>
  <si>
    <t>2896 Műanyag-, gumifeldolgozó gép gyártása</t>
  </si>
  <si>
    <t>2899 M.n.s. egyéb speciális gép gyártása</t>
  </si>
  <si>
    <t>2910 Közúti gépjármű gyártása</t>
  </si>
  <si>
    <t>2920 Gépjármű-karosszéria, pótkocsi gyártása</t>
  </si>
  <si>
    <t>2931 Járművillamossági, -elektronikai készülékek gyártása</t>
  </si>
  <si>
    <t>2932 Közúti jármű alkatrészeinek gyártása</t>
  </si>
  <si>
    <t>3011 Hajógyártás</t>
  </si>
  <si>
    <t>3012 Szabadidő-, sporthajó gyártása</t>
  </si>
  <si>
    <t>3020 Vasúti, kötöttpályás jármű gyártása</t>
  </si>
  <si>
    <t>3030 Légi, űrjármű gyártása</t>
  </si>
  <si>
    <t>3040 Katonai harcjármű gyártása</t>
  </si>
  <si>
    <t>3091 Motorkerékpár gyártása</t>
  </si>
  <si>
    <t>3092 Kerékpár, mozgássérültkocsi gyártása</t>
  </si>
  <si>
    <t xml:space="preserve">3099 M.n.s. egyéb jármű gyártása </t>
  </si>
  <si>
    <t>3101 Irodabútor gyártása</t>
  </si>
  <si>
    <t>3102 Konyhabútorgyártás</t>
  </si>
  <si>
    <t>3103 Ágybetét gyártása</t>
  </si>
  <si>
    <t>3109 Egyéb bútor gyártása</t>
  </si>
  <si>
    <t>3211 Érmegyártás</t>
  </si>
  <si>
    <t>3212 Ékszergyártás</t>
  </si>
  <si>
    <t>3213 Divatékszer gyártása</t>
  </si>
  <si>
    <t>3220 Hangszergyártás</t>
  </si>
  <si>
    <t>3230 Sportszergyártás</t>
  </si>
  <si>
    <t>3240 Játékgyártás</t>
  </si>
  <si>
    <t>3250 Orvosi eszköz gyártása</t>
  </si>
  <si>
    <t>3291 Seprű-, kefegyártás</t>
  </si>
  <si>
    <t xml:space="preserve">3299 Egyéb m.n.s feldolgozóipari tevékenység </t>
  </si>
  <si>
    <t>3311 Fémfeldolgozási termék javítása</t>
  </si>
  <si>
    <t xml:space="preserve">3312 Ipari gép, berendezés javítása </t>
  </si>
  <si>
    <t>3313 Elektronikus, optikai eszköz javítása</t>
  </si>
  <si>
    <t>3314 Ipari villamos gép, berendezés javítása</t>
  </si>
  <si>
    <t>3315 Hajó, csónak javítása</t>
  </si>
  <si>
    <t>3316 Repülőgép, űrhajó javítása</t>
  </si>
  <si>
    <t>3317 Egyéb közlekedési eszköz javítása</t>
  </si>
  <si>
    <t>3319 Egyéb ipari eszköz javítása</t>
  </si>
  <si>
    <t>3320 Ipari gép, berendezés üzembe helyezése</t>
  </si>
  <si>
    <t>3511 Villamosenergia-termelés</t>
  </si>
  <si>
    <t>3512 Villamosenergia-szállítás</t>
  </si>
  <si>
    <t>3513 Villamosenergia-elosztás</t>
  </si>
  <si>
    <t>3514 Villamosenergia-kereskedelem</t>
  </si>
  <si>
    <t>3521 Gázgyártás</t>
  </si>
  <si>
    <t>3522 Gázelosztás</t>
  </si>
  <si>
    <t>3523 Gázkereskedelem</t>
  </si>
  <si>
    <t>3530 Gőzellátás, légkondicionálás</t>
  </si>
  <si>
    <t>3600 Víztermelés, -kezelés, -ellátás</t>
  </si>
  <si>
    <t>3700 Szennyvíz gyűjtése, kezelése</t>
  </si>
  <si>
    <t>3811 Nem veszélyes hulladék gyűjtése</t>
  </si>
  <si>
    <t>3812 Veszélyes hulladék gyűjtése</t>
  </si>
  <si>
    <t>3821 Nem veszélyes hulladék kezelése, ártalmatlanítása</t>
  </si>
  <si>
    <t>3822 Veszélyes hulladék kezelése, ártalmatlanítása</t>
  </si>
  <si>
    <t>3831 Használt eszköz bontása</t>
  </si>
  <si>
    <t>3832 Hulladék újrahasznosítása</t>
  </si>
  <si>
    <t>3900 Szennyeződésmentesítés, egyéb hulladékkezelés</t>
  </si>
  <si>
    <t>4110 Épületépítési projekt szervezése</t>
  </si>
  <si>
    <t>4120 Lakó- és nem lakó épület építése</t>
  </si>
  <si>
    <t>4211 Út, autópálya építése</t>
  </si>
  <si>
    <t>4212 Vasút építése</t>
  </si>
  <si>
    <t>4213 Híd, alagút építése</t>
  </si>
  <si>
    <t>4221 Folyadék szállítására szolgáló közmű építése</t>
  </si>
  <si>
    <t>4222 Elektromos, híradás-technikai célú közmű építése</t>
  </si>
  <si>
    <t>4291 Vízi létesítmény építése</t>
  </si>
  <si>
    <t>4299 Egyéb m.n.s. építés</t>
  </si>
  <si>
    <t>4311 Bontás</t>
  </si>
  <si>
    <t>4312 Építési terület előkészítése</t>
  </si>
  <si>
    <t>4313 Talajmintavétel, próbafúrás</t>
  </si>
  <si>
    <t>4321 Villanyszerelés</t>
  </si>
  <si>
    <t>4322 Víz-, gáz-, fűtés-, légkondicionáló-szerelés</t>
  </si>
  <si>
    <t>4329 Egyéb épületgépészeti szerelés</t>
  </si>
  <si>
    <t>4331 Vakolás</t>
  </si>
  <si>
    <t>4332 Épületasztalos-szerkezet szerelése</t>
  </si>
  <si>
    <t>4333 Padló-, falburkolás</t>
  </si>
  <si>
    <t>4334 Festés, üvegezés</t>
  </si>
  <si>
    <t>4339 Egyéb befejező építés m.n.s.</t>
  </si>
  <si>
    <t>4391 Tetőfedés, tetőszerkezet-építés</t>
  </si>
  <si>
    <t>4399 Egyéb speciális szaképítés m.n.s.</t>
  </si>
  <si>
    <t>4511 Személygépjármű-, könnyűgépjármű-kereskedelem</t>
  </si>
  <si>
    <t>4519 Egyéb gépjármű-kereskedelem</t>
  </si>
  <si>
    <t>4520 Gépjárműjavítás, -karbantartás</t>
  </si>
  <si>
    <t>4531 Gépjárműalkatrész-nagykereskedelem</t>
  </si>
  <si>
    <t>4532 Gépjárműalkatrész-kiskereskedelem</t>
  </si>
  <si>
    <t>4540 Motorkerékpár, -alkatrész kereskedelme, javítása</t>
  </si>
  <si>
    <t>4611 Mezőgazdasági termék ügynöki nagykereskedelme</t>
  </si>
  <si>
    <t>4612 Tüzelő- és üzemanyag, érc, fém és vegyipari alapanyag ügynöki nagykereskedelme</t>
  </si>
  <si>
    <t>4613 Fa-, építési anyag ügynöki nagykereskedelme</t>
  </si>
  <si>
    <t>4614 Gép, hajó, repülőgép ügynöki nagykereskedelme</t>
  </si>
  <si>
    <t>4615 Bútor, háztartási áru, fémáru ügynöki nagykereskedelme</t>
  </si>
  <si>
    <t>4616 Textil, ruházat, lábbeli, bőráru ügynöki nagykereskedelme</t>
  </si>
  <si>
    <t>4617 Élelmiszer, ital, dohányáru ügynöki nagykereskedelme</t>
  </si>
  <si>
    <t>4618 Egyéb termék ügynöki nagykereskedelme</t>
  </si>
  <si>
    <t>4619 Vegyes termékkörű ügynöki nagykereskedelem</t>
  </si>
  <si>
    <t>4621 Gabona, dohány, vetőmag, takarmány nagykereskedelme</t>
  </si>
  <si>
    <t>4622 Dísznövény nagykereskedelme</t>
  </si>
  <si>
    <t>4623 Élőállat nagykereskedelme</t>
  </si>
  <si>
    <t>4624 Bőr nagykereskedelme</t>
  </si>
  <si>
    <t>4631 Zöldség-, gyümölcs-nagykereskedelem</t>
  </si>
  <si>
    <t>4632 Hús-, húskészítmény nagykereskedelme</t>
  </si>
  <si>
    <t>4633 Tejtermék, tojás, zsiradék nagykereskedelme</t>
  </si>
  <si>
    <t>4634 Ital nagykereskedelme</t>
  </si>
  <si>
    <t>4635 Dohányáru nagykereskedelme</t>
  </si>
  <si>
    <t>4636 Cukor, édesség nagykereskedelme</t>
  </si>
  <si>
    <t>4637 Kávé-, tea-, kakaó-, fűszer-nagykereskedelem</t>
  </si>
  <si>
    <t>4638 Egyéb élelmiszer nagykereskedelme</t>
  </si>
  <si>
    <t>4639 Élelmiszer, ital, dohányáru vegyes nagykereskedelme</t>
  </si>
  <si>
    <t>4641 Textil-nagykereskedelem</t>
  </si>
  <si>
    <t>4642 Ruházat, lábbeli nagykereskedelme</t>
  </si>
  <si>
    <t>4643 Elektromos háztartási cikk nagykereskedelme</t>
  </si>
  <si>
    <t>4644 Porcelán-, üvegáru-, tisztítószer-nagykereskedelem</t>
  </si>
  <si>
    <t>4645 Illatszer nagykereskedelme</t>
  </si>
  <si>
    <t>4646 Gyógyszer, gyógyászati termék nagykereskedelme</t>
  </si>
  <si>
    <t>4647 Bútor, szőnyeg, világítóberendezés nagykereskedelme</t>
  </si>
  <si>
    <t>4648 Óra-, ékszer-nagykereskedelem</t>
  </si>
  <si>
    <t>4649 Egyéb háztartási cikk nagykereskedelme m.n.s.</t>
  </si>
  <si>
    <t>4651 Számítógép, periféria, szoftver nagykereskedelme</t>
  </si>
  <si>
    <t>4652 Elektronikus, híradás-technikai berendezés és alkatrészei nagykereskedelme</t>
  </si>
  <si>
    <t>4661 Mezőgazdasági gép, berendezés nagykereskedelme</t>
  </si>
  <si>
    <t>4662 Szerszámgép-nagykereskedelem</t>
  </si>
  <si>
    <t>4663 Bányászati-, építőipari gép nagykereskedelme</t>
  </si>
  <si>
    <t>4664 Textilipari gép, varró-, kötőgép nagykereskedelme</t>
  </si>
  <si>
    <t>4665 Irodabútor-nagykereskedelem</t>
  </si>
  <si>
    <t>4666 Egyéb irodagép, -berendezés nagykereskedelme</t>
  </si>
  <si>
    <t>4669 Egyéb m.n.s. gép, berendezés nagykereskedelme</t>
  </si>
  <si>
    <t>4671 Üzem-, tüzelőanyag nagykereskedelme</t>
  </si>
  <si>
    <t>4672 Fém-, érc-nagykereskedelem</t>
  </si>
  <si>
    <t>4673 Fa-, építőanyag-, szaniteráru-nagykereskedelem</t>
  </si>
  <si>
    <t>4674 Fémáru, szerelvény, fűtési berendezés nagykereskedelme</t>
  </si>
  <si>
    <t>4675 Vegyi áru nagykereskedelme</t>
  </si>
  <si>
    <t>4676 Egyéb termelési célú termék nagykereskedelme</t>
  </si>
  <si>
    <t>4677 Hulladék-nagykereskedelem</t>
  </si>
  <si>
    <t>4690 Vegyestermékkörű nagykereskedelem</t>
  </si>
  <si>
    <t>4711 Élelmiszer jellegű bolti vegyes kiskereskedelem</t>
  </si>
  <si>
    <t>4719 Iparcikk jellegű bolti vegyes kiskereskedelem</t>
  </si>
  <si>
    <t>4721 Zöldség, gyümölcs kiskereskedelme</t>
  </si>
  <si>
    <t>4722 Hús-, húskészítmény kiskereskedelme</t>
  </si>
  <si>
    <t>4723 Hal kiskereskedelme</t>
  </si>
  <si>
    <t xml:space="preserve">4724 Kenyér-, pékáru-, édesség-kiskereskedelem </t>
  </si>
  <si>
    <t xml:space="preserve">4725 Ital-kiskereskedelem </t>
  </si>
  <si>
    <t xml:space="preserve">4726 Dohányáru-kiskereskedelem </t>
  </si>
  <si>
    <t xml:space="preserve">4729 Egyéb élelmiszer-kiskereskedelem </t>
  </si>
  <si>
    <t xml:space="preserve">4730 Gépjárműüzemanyag-kiskereskedelem </t>
  </si>
  <si>
    <t xml:space="preserve">4741 Számítógép, periféria, szoftver kiskereskedelme </t>
  </si>
  <si>
    <t>4742 Telekommunikációs termék kiskereskedelme</t>
  </si>
  <si>
    <t>4743 Audio-, videoberendezés kiskereskedelme</t>
  </si>
  <si>
    <t xml:space="preserve">4751 Textil-kiskereskedelem </t>
  </si>
  <si>
    <t xml:space="preserve">4752 Vasáru-, festék-, üveg-kiskereskedelem </t>
  </si>
  <si>
    <t>4753 Szőnyeg, fal-, padlóburkoló kiskereskedelme</t>
  </si>
  <si>
    <t xml:space="preserve">4754 Villamos háztartási készülék kiskereskedelme </t>
  </si>
  <si>
    <t>4759 Bútor, világítási eszköz, egyéb háztartási cikk kiskereskedelme</t>
  </si>
  <si>
    <t xml:space="preserve">4761 Könyv-kiskereskedelem </t>
  </si>
  <si>
    <t xml:space="preserve">4762 Újság-, papíráru-kiskereskedelem </t>
  </si>
  <si>
    <t>4763 Zene-, videofelvétel kiskereskedelme</t>
  </si>
  <si>
    <t xml:space="preserve">4764 Sportszer-kiskereskedelem </t>
  </si>
  <si>
    <t xml:space="preserve">4765 Játék-kiskereskedelem </t>
  </si>
  <si>
    <t xml:space="preserve">4771 Ruházat kiskereskedelem </t>
  </si>
  <si>
    <t xml:space="preserve">4772 Lábbeli-, bőráru-kiskereskedelem </t>
  </si>
  <si>
    <t xml:space="preserve">4773 Gyógyszer-kiskereskedelem </t>
  </si>
  <si>
    <t xml:space="preserve">4774 Gyógyászati termék kiskereskedelme </t>
  </si>
  <si>
    <t xml:space="preserve">4775 Illatszer-kiskereskedelem </t>
  </si>
  <si>
    <t>4776 Dísznövény, vetőmag, műtrágya, hobbiállat-eledel kiskereskedelme</t>
  </si>
  <si>
    <t xml:space="preserve">4777 Óra-, ékszer-kiskereskedelem </t>
  </si>
  <si>
    <t>4778 Egyéb m.n.s. új áru kiskereskedelme</t>
  </si>
  <si>
    <t>4779 Használtcikk bolti kiskereskedelme</t>
  </si>
  <si>
    <t>4781 Élelmiszer, ital, dohányáru piaci kiskereskedelme</t>
  </si>
  <si>
    <t>4782 Textil, ruházat, lábbeli piaci kiskereskedelme</t>
  </si>
  <si>
    <t>4789 Egyéb áruk piaci kiskereskedelme</t>
  </si>
  <si>
    <t>4791 Csomagküldő, internetes kiskereskedelem</t>
  </si>
  <si>
    <t>4799 Egyéb nem bolti, piaci kiskereskedelem</t>
  </si>
  <si>
    <t>4910 Helyközi vasúti személyszállítás</t>
  </si>
  <si>
    <t>4920 Vasúti áruszállítás</t>
  </si>
  <si>
    <t>4931 Városi, elővárosi szárazföldi személyszállítás</t>
  </si>
  <si>
    <t>4932 Taxis személyszállítás</t>
  </si>
  <si>
    <t>4939 M.n.s. egyéb szárazföldi személyszállítás</t>
  </si>
  <si>
    <t>4941 Közúti áruszállítás</t>
  </si>
  <si>
    <t>4942 Költöztetés</t>
  </si>
  <si>
    <t>4950 Csővezetékes szállítás</t>
  </si>
  <si>
    <t>5010 Tengeri személyszállítás</t>
  </si>
  <si>
    <t>5020 Tengeri áruszállítás</t>
  </si>
  <si>
    <t>5030 Belvízi személyszállítás</t>
  </si>
  <si>
    <t>5040 Belvízi áruszállítás</t>
  </si>
  <si>
    <t>5110 Légi személyszállítás</t>
  </si>
  <si>
    <t>5121 Légi áruszállítás</t>
  </si>
  <si>
    <t>5122 Űrszállítás</t>
  </si>
  <si>
    <t>5210 Raktározás, tárolás</t>
  </si>
  <si>
    <t>5221 Szárazföldi szállítást kiegészítő szolgáltatás</t>
  </si>
  <si>
    <t>5222 Vízi szállítást kiegészítő szolgáltatás</t>
  </si>
  <si>
    <t>5223 Légi szállítást kiegészítő szolgáltatás</t>
  </si>
  <si>
    <t>5224 Rakománykezelés</t>
  </si>
  <si>
    <t>5229 Egyéb szállítást kiegészítő szolgáltatás</t>
  </si>
  <si>
    <t>5310 Postai tevékenység (egyetemes kötelezettséggel)</t>
  </si>
  <si>
    <t>5320 Egyéb postai, futárpostai tevékenység</t>
  </si>
  <si>
    <t>5510 Szállodai szolgáltatás</t>
  </si>
  <si>
    <t>5520 Üdülési, egyéb átmeneti szálláshely-szolgáltatás</t>
  </si>
  <si>
    <t>5530 Kempingszolgáltatás</t>
  </si>
  <si>
    <t xml:space="preserve">5590 Egyéb szálláshely-szolgáltatás </t>
  </si>
  <si>
    <t>5610 Éttermi, mozgó vendéglátás</t>
  </si>
  <si>
    <t>5621 Rendezvényi étkeztetés</t>
  </si>
  <si>
    <t>5629 Egyéb vendéglátás</t>
  </si>
  <si>
    <t>5630 Italszolgáltatás</t>
  </si>
  <si>
    <t>5811 Könyvkiadás</t>
  </si>
  <si>
    <t>5812 Címtárak, levelezőjegyzékek kiadása</t>
  </si>
  <si>
    <t>5813 Napilapkiadás</t>
  </si>
  <si>
    <t>5814 Folyóirat, időszaki kiadvány kiadása</t>
  </si>
  <si>
    <t>5819 Egyéb kiadói tevékenység</t>
  </si>
  <si>
    <t>5821 Számítógépes játék kiadása</t>
  </si>
  <si>
    <t>5829 Egyéb szoftverkiadás</t>
  </si>
  <si>
    <t>5911 Film-, video-, televízióműsor-gyártás</t>
  </si>
  <si>
    <t>5912 Film-, videogyártás, televíziós műsorfelvétel utómunkálatai</t>
  </si>
  <si>
    <t>5913 Film-, video- és televízióprogram terjesztése</t>
  </si>
  <si>
    <t>5914 Filmvetítés</t>
  </si>
  <si>
    <t>5920 Hangfelvétel készítése, kiadása</t>
  </si>
  <si>
    <t>6010 Rádióműsor-szolgáltatás</t>
  </si>
  <si>
    <t>6020 Televízióműsor összeállítása, szolgáltatása</t>
  </si>
  <si>
    <t>6110 Vezetékes távközlés</t>
  </si>
  <si>
    <t>6120 Vezeték nélküli távközlés</t>
  </si>
  <si>
    <t>6130 Műholdas távközlés</t>
  </si>
  <si>
    <t xml:space="preserve">6190 Egyéb távközlés </t>
  </si>
  <si>
    <t>6201 Számítógépes programozás</t>
  </si>
  <si>
    <t>6202 Információ-technológiai szaktanácsadás</t>
  </si>
  <si>
    <t xml:space="preserve">6203 Számítógép-üzemeltetés </t>
  </si>
  <si>
    <t>6209 Egyéb információ-technológiai szolgáltatás</t>
  </si>
  <si>
    <t>6311 Adatfeldolgozás, web-hoszting szolgáltatás</t>
  </si>
  <si>
    <t>6312 Világháló-portál szolgáltatás</t>
  </si>
  <si>
    <t>6391 Hírügynökségi tevékenység</t>
  </si>
  <si>
    <t xml:space="preserve">6399 M.n.s. egyéb információs szolgáltatás </t>
  </si>
  <si>
    <t>6411 Jegybanki tevékenység</t>
  </si>
  <si>
    <t>6419 Egyéb monetáris közvetítés</t>
  </si>
  <si>
    <t>6420 Vagyonkezelés (holding)</t>
  </si>
  <si>
    <t>6430 Befektetési alapok és hasonlók</t>
  </si>
  <si>
    <t>6491 Pénzügyi lízing</t>
  </si>
  <si>
    <t>6492 Egyéb hitelnyújtás</t>
  </si>
  <si>
    <t xml:space="preserve">6499 M.n.s. egyéb pénzügyi közvetítés </t>
  </si>
  <si>
    <t>6511 Életbiztosítás</t>
  </si>
  <si>
    <t>6512 Nem életbiztosítás</t>
  </si>
  <si>
    <t>6520 Viszontbiztosítás</t>
  </si>
  <si>
    <t>6530 Nyugdíjalapok</t>
  </si>
  <si>
    <t>6611 Pénz-, tőkepiac igazgatása</t>
  </si>
  <si>
    <t>6612 Értékpapír-, árutőzsdei ügynöki tevékenység</t>
  </si>
  <si>
    <t>6619 Egyéb pénzügyi kiegészítő tevékenység</t>
  </si>
  <si>
    <t>6621 Kockázatértékelés, kárszakértés</t>
  </si>
  <si>
    <t>6622 Biztosítási ügynöki, brókeri tevékenység</t>
  </si>
  <si>
    <t>6629 Biztosítás, nyugdíjalap egyéb kiegészítő tevékenysége</t>
  </si>
  <si>
    <t>6630 Alapkezelés</t>
  </si>
  <si>
    <t>6810 Saját tulajdonú ingatlan adásvétele</t>
  </si>
  <si>
    <t>6820 Saját tulajdonú, bérelt ingatlan bérbeadása, üzemeltetése</t>
  </si>
  <si>
    <t>6831 Ingatlanügynöki tevékenység</t>
  </si>
  <si>
    <t>6832 Ingatlankezelés</t>
  </si>
  <si>
    <t>6910 Jogi tevékenység</t>
  </si>
  <si>
    <t>6920 Számviteli, könyvvizsgálói, adószakértői tevékenység</t>
  </si>
  <si>
    <t>7010 Üzletvezetés</t>
  </si>
  <si>
    <t>7021 PR, kommunikáció</t>
  </si>
  <si>
    <t>7022 Üzletviteli, egyéb vezetési tanácsadás</t>
  </si>
  <si>
    <t>7111 Építészmérnöki tevékenység</t>
  </si>
  <si>
    <t>7112 Mérnöki tevékenység, műszaki tanácsadás</t>
  </si>
  <si>
    <t>7120 Műszaki vizsgálat, elemzés</t>
  </si>
  <si>
    <t>7211 Biotechnológiai kutatás, fejlesztés</t>
  </si>
  <si>
    <t>7219 Egyéb természettudományi, műszaki kutatás, fejlesztés</t>
  </si>
  <si>
    <t>7220 Társadalomtudományi, humán kutatás, fejlesztés</t>
  </si>
  <si>
    <t>7311 Reklámügynöki tevékenység</t>
  </si>
  <si>
    <t>7312 Médiareklám</t>
  </si>
  <si>
    <t>7320 Piac-, közvélemény-kutatás</t>
  </si>
  <si>
    <t>7410 Divat-, formatervezés</t>
  </si>
  <si>
    <t>7420 Fényképészet</t>
  </si>
  <si>
    <t>7430 Fordítás, tolmácsolás</t>
  </si>
  <si>
    <t xml:space="preserve">7490 M.n.s. egyéb szakmai, tudományos, műszaki tevékenység </t>
  </si>
  <si>
    <t>7500 Állat-egészségügyi ellátás</t>
  </si>
  <si>
    <t>7711 Személygépjármű kölcsönzése</t>
  </si>
  <si>
    <t>7712 Gépjárműkölcsönzés (3,5 tonna fölött)</t>
  </si>
  <si>
    <t>7721 Szabadidős, sporteszköz kölcsönzése</t>
  </si>
  <si>
    <t>7722 Videokazetta, lemez kölcsönzése</t>
  </si>
  <si>
    <t>7729 Egyéb személyi használatú, háztartási cikk kölcsönzése</t>
  </si>
  <si>
    <t>7731 Mezőgazdasági gép kölcsönzése</t>
  </si>
  <si>
    <t>7732 Építőipari gép kölcsönzése</t>
  </si>
  <si>
    <t xml:space="preserve">7733 Irodagép kölcsönzése (beleértve: számítógép) </t>
  </si>
  <si>
    <t>7734 Vízi szállítóeszköz kölcsönzése</t>
  </si>
  <si>
    <t>7735 Légi szállítóeszköz kölcsönzése</t>
  </si>
  <si>
    <t>7739 Egyéb gép, tárgyi eszköz kölcsönzése</t>
  </si>
  <si>
    <t>7740 Immateriális javak kölcsönzése</t>
  </si>
  <si>
    <t>7810 Munkaközvetítés</t>
  </si>
  <si>
    <t>7820 Munkaerőkölcsönzés</t>
  </si>
  <si>
    <t>7830 Egyéb emberierőforrás-ellátás, -gazdálkodás</t>
  </si>
  <si>
    <t>7911 Utazásközvetítés</t>
  </si>
  <si>
    <t>7912 Utazásszervezés</t>
  </si>
  <si>
    <t xml:space="preserve">7990 Egyéb foglalás </t>
  </si>
  <si>
    <t>8010 Személybiztonsági tevékenység</t>
  </si>
  <si>
    <t>8020 Biztonsági rendszer szolgáltatás</t>
  </si>
  <si>
    <t>8030 Nyomozás</t>
  </si>
  <si>
    <t>8110 Építményüzemeltetés</t>
  </si>
  <si>
    <t>8121 Általános épülettakarítás</t>
  </si>
  <si>
    <t>8122 Egyéb épület-, ipari takarítás</t>
  </si>
  <si>
    <t>8129 Egyéb takarítás</t>
  </si>
  <si>
    <t>8130 Zöldterület-kezelés</t>
  </si>
  <si>
    <t>8211 Összetett adminisztratív szolgáltatás</t>
  </si>
  <si>
    <t>8219 Fénymásolás, egyéb irodai szolgáltatás</t>
  </si>
  <si>
    <t>8220 Telefoninformáció</t>
  </si>
  <si>
    <t>8230 Konferencia, kereskedelmi bemutató szervezése</t>
  </si>
  <si>
    <t>8291 Követelésbehajtás</t>
  </si>
  <si>
    <t>8292 Csomagolás</t>
  </si>
  <si>
    <t xml:space="preserve">8299 M.n.s. egyéb kiegészítő üzleti szolgáltatás </t>
  </si>
  <si>
    <t>8411 Általános közigazgatás</t>
  </si>
  <si>
    <t>8412 Egészségügy, oktatás, kultúra, egyéb szociális szolgáltatás (kivéve: társadalombiztosítás) igazgatása</t>
  </si>
  <si>
    <t>8413 Üzleti élet szabályozása, hatékonyságának ösztönzése</t>
  </si>
  <si>
    <t>8421 Külügyek</t>
  </si>
  <si>
    <t>8422 Honvédelem</t>
  </si>
  <si>
    <t>8423 Igazságügy, bíróság</t>
  </si>
  <si>
    <t>8424 Közbiztonság, közrend</t>
  </si>
  <si>
    <t>8425 Tűzvédelem</t>
  </si>
  <si>
    <t>8430 Kötelező társadalombiztosítás</t>
  </si>
  <si>
    <t>8510 Iskolai előkészítő oktatás</t>
  </si>
  <si>
    <t>8520 Alapfokú oktatás</t>
  </si>
  <si>
    <t>8531 Általános középfokú oktatás</t>
  </si>
  <si>
    <t>8532 Szakmai középfokú oktatás</t>
  </si>
  <si>
    <t>8541 Felső szintű, nem felsőfokú oktatás</t>
  </si>
  <si>
    <t>8542 Felsőfokú oktatás</t>
  </si>
  <si>
    <t>8551 Sport, szabadidős képzés</t>
  </si>
  <si>
    <t>8552 Kulturális képzés</t>
  </si>
  <si>
    <t>8553 Járművezető-oktatás</t>
  </si>
  <si>
    <t xml:space="preserve">8559 M.n.s. egyéb oktatás </t>
  </si>
  <si>
    <t>8560 Oktatást kiegészítő tevékenység</t>
  </si>
  <si>
    <t>8610 Fekvőbeteg-ellátás</t>
  </si>
  <si>
    <t>8621 Általános járóbeteg-ellátás</t>
  </si>
  <si>
    <t>8622 Szakorvosi járóbeteg-ellátás</t>
  </si>
  <si>
    <t>8623 Fogorvosi járóbeteg-ellátás</t>
  </si>
  <si>
    <t>8690 Egyéb humán-egészségügyi ellátás</t>
  </si>
  <si>
    <t>8710 Bentlakásos, nem kórházi ápolás</t>
  </si>
  <si>
    <t>8720 Mentális, szenvedélybeteg bentlakásos ellátása</t>
  </si>
  <si>
    <t>8730 Idősek, fogyatékosok bentlakásos ellátása</t>
  </si>
  <si>
    <t>8790 Egyéb bentlakásos ellátás</t>
  </si>
  <si>
    <t>8810 Idősek, fogyatékosok szociális ellátása bentlakás nélkül</t>
  </si>
  <si>
    <t>8891 Gyermekek napközbeni ellátása</t>
  </si>
  <si>
    <t xml:space="preserve">8899 M.n.s. egyéb szociális ellátás bentlakás nélkül </t>
  </si>
  <si>
    <t>9001 Előadó-művészet</t>
  </si>
  <si>
    <t>9002 Előadó-művészetet kiegészítő tevékenység</t>
  </si>
  <si>
    <t>9003 Alkotóművészet</t>
  </si>
  <si>
    <t>9004 Művészeti létesítmények működtetése</t>
  </si>
  <si>
    <t>9101 Könyvtári, levéltári tevékenység</t>
  </si>
  <si>
    <t>9102 Múzeumi tevékenység</t>
  </si>
  <si>
    <t>9103 Történelmi hely, építmény, egyéb látványosság működtetése</t>
  </si>
  <si>
    <t>9104 Növény-, állatkert, természetvédelmi terület működtetése</t>
  </si>
  <si>
    <t>9200 Szerencsejáték, fogadás</t>
  </si>
  <si>
    <t>9311 Sportlétesítmény működtetése</t>
  </si>
  <si>
    <t>9312 Sportegyesületi tevékenység</t>
  </si>
  <si>
    <t xml:space="preserve">9313 Testedzési szolgáltatás </t>
  </si>
  <si>
    <t>9319 Egyéb sporttevékenység</t>
  </si>
  <si>
    <t>9321 Vidámparki, szórakoztatóparki tevékenység</t>
  </si>
  <si>
    <t xml:space="preserve">9329 M.n.s. egyéb szórakoztatás, szabadidős tevékenység </t>
  </si>
  <si>
    <t>9411 Vállalkozói, munkaadói érdekképviselet</t>
  </si>
  <si>
    <t>9412 Szakmai érdekképviselet</t>
  </si>
  <si>
    <t>9420 Szakszervezeti tevékenység</t>
  </si>
  <si>
    <t>9491 Egyházi tevékenység</t>
  </si>
  <si>
    <t>9492 Politikai tevékenység</t>
  </si>
  <si>
    <t xml:space="preserve">9499 M.n.s. egyéb közösségi, társadalmi tevékenység </t>
  </si>
  <si>
    <t>9511 Számítógép, -periféria javítása</t>
  </si>
  <si>
    <t>9512 Kommunikációs eszköz javítása</t>
  </si>
  <si>
    <t>9521 Szórakoztatóelektronikai cikk javítása</t>
  </si>
  <si>
    <t>9522 Háztartási gép, háztartási, kerti eszköz javítása</t>
  </si>
  <si>
    <t>9523 Lábbeli, egyéb bőráru javítása</t>
  </si>
  <si>
    <t>9524 Bútor, lakberendezési tárgy javítása</t>
  </si>
  <si>
    <t>9525 Óra-, ékszerjavítás</t>
  </si>
  <si>
    <t>9529 Egyéb személyi, háztartási cikk javítása</t>
  </si>
  <si>
    <t>9601 Textil, szőrme mosása, tisztítása</t>
  </si>
  <si>
    <t>9602 Fodrászat, szépségápolás</t>
  </si>
  <si>
    <t>9603 Temetkezés, temetkezést kiegészítő szolgáltatás</t>
  </si>
  <si>
    <t>9604 Fizikai közérzetet javító szolgáltatás</t>
  </si>
  <si>
    <t xml:space="preserve">9609 M.n.s. egyéb személyi szolgáltatás </t>
  </si>
  <si>
    <t>9700 Háztartási alkalmazottat foglalkoztató magánháztartás</t>
  </si>
  <si>
    <t>9810 Háztartás termék-előállítása saját fogyasztásra</t>
  </si>
  <si>
    <t>9820 Háztartás szolgáltatása saját fogyasztásra</t>
  </si>
  <si>
    <t>9900 Területen kívüli szervezet</t>
  </si>
  <si>
    <t xml:space="preserve">  </t>
  </si>
  <si>
    <t>Tevékenységek</t>
  </si>
  <si>
    <t>Területi hatókör</t>
  </si>
  <si>
    <t>helyi</t>
  </si>
  <si>
    <t>térségi</t>
  </si>
  <si>
    <t>regionális</t>
  </si>
  <si>
    <t>országos</t>
  </si>
  <si>
    <t>nemzetközi</t>
  </si>
  <si>
    <t>Tulajdonosok száma</t>
  </si>
  <si>
    <t>Vállalkozás további tulajdonosa 4</t>
  </si>
  <si>
    <t>Vállalkozás további tulajdonosa …</t>
  </si>
  <si>
    <t>Vállalkozás további tulajdonosa 5</t>
  </si>
  <si>
    <t>Vállalkozás további tulajdonosa 6</t>
  </si>
  <si>
    <r>
      <rPr>
        <b/>
        <sz val="16"/>
        <color theme="1"/>
        <rFont val="Arial"/>
        <family val="2"/>
        <charset val="238"/>
      </rPr>
      <t>A vállalkozás tulajdonosi szerkezete</t>
    </r>
    <r>
      <rPr>
        <b/>
        <sz val="14"/>
        <color theme="1"/>
        <rFont val="Arial"/>
        <family val="2"/>
        <charset val="238"/>
      </rPr>
      <t xml:space="preserve">
</t>
    </r>
    <r>
      <rPr>
        <sz val="14"/>
        <color theme="1"/>
        <rFont val="Arial"/>
        <family val="2"/>
        <charset val="238"/>
      </rPr>
      <t xml:space="preserve">Az egyéni vállalkozásokat egy, a társas vállalkozásokat több tulajdonos is alapíthatja. A tulajdonosok eltérő tulajdoni hányaddal rendelkezhetnek és a szavazati  joguk mértéke is eltérő lehet.
Jelölje meg, hogy a vállalkozását hány tulajdonostárs alapítja, önmagát is beleértve! (több tulajdonos értelemszerűen csak társas vállalkozást - Kft-t, Bt-t - alapíthat, egyéni vállalkozást nem).
A táblázatban adja meg az egyes tulajdonosok nevét, a tervezett tulajdoni hányad mértékét és a tervezett szavazati jog mértékét. A vállalkozás tulajdonosi szerkezeténél minden tulajdonost fel kell sorolni, ezért a sorok bővíthetők. A vállalkozás támogatott tulajdonosa kifejezés azt a személyt jelenti, aki a GINOP 5.1.9.-17 projektben (vállalkozói képzésben) részt vett és pályázni kíván a támogatásra. További sorok felvétele lehetséges az elrejtett sorok felfedésével.
</t>
    </r>
    <r>
      <rPr>
        <sz val="14"/>
        <color rgb="FFFF0000"/>
        <rFont val="Arial"/>
        <family val="2"/>
        <charset val="238"/>
      </rPr>
      <t xml:space="preserve">FIGYELEM: Csak olyan vállalkozó támogatható, aki a társas vállalkozásban minősített többségi tulajdonnal, legalább 75%-os tulajdoni hányaddal és befolyással rendelkezik, valamint betölti a vállalkozás vezető tisztségviselői pozícióját.. </t>
    </r>
  </si>
  <si>
    <r>
      <rPr>
        <b/>
        <sz val="16"/>
        <color theme="1"/>
        <rFont val="Arial"/>
        <family val="2"/>
        <charset val="238"/>
      </rPr>
      <t>A vállalkozás profilja és céljai</t>
    </r>
    <r>
      <rPr>
        <b/>
        <sz val="14"/>
        <color theme="1"/>
        <rFont val="Arial"/>
        <family val="2"/>
        <charset val="238"/>
      </rPr>
      <t xml:space="preserve">
</t>
    </r>
    <r>
      <rPr>
        <sz val="14"/>
        <color theme="1"/>
        <rFont val="Arial"/>
        <family val="2"/>
        <charset val="238"/>
      </rPr>
      <t xml:space="preserve">Mutassa be a vállalkozása fő tevékenységeit és céljait, az alábbi szempontok mentén:
</t>
    </r>
    <r>
      <rPr>
        <b/>
        <sz val="14"/>
        <color theme="1"/>
        <rFont val="Arial"/>
        <family val="2"/>
        <charset val="238"/>
      </rPr>
      <t>a) Üzleti ötlet, profil (max. 1000 karakter)</t>
    </r>
    <r>
      <rPr>
        <sz val="14"/>
        <color theme="1"/>
        <rFont val="Arial"/>
        <family val="2"/>
        <charset val="238"/>
      </rPr>
      <t xml:space="preserve">
Mutassa be röviden az üzleti ötletet, amire a vállalkozása épül: mi a tervezett vállalkozása üzleti profilja, milyen ötletet szeretne megvalósítani? Térjen ki arra is, hogy miért tartja reálisnak ezt az ötletet (pl. nincs hasonló szolgáltatás a környékén, nagy igény mutatkozik rá). Amennyiben valamilyen újszerűség, innovatív jelleg is felmerül az üzleti ötlete kapcsán, erre is térjen ki itt (pl. újszerű értékesítési megoldás, teljesen új vagy továbbfejlesztett termék/szolgáltatás).
</t>
    </r>
    <r>
      <rPr>
        <b/>
        <sz val="14"/>
        <color theme="1"/>
        <rFont val="Arial"/>
        <family val="2"/>
        <charset val="238"/>
      </rPr>
      <t>b) Vállalkozás termékei / szolgáltatásai (max. 1000 karakter)</t>
    </r>
    <r>
      <rPr>
        <sz val="14"/>
        <color theme="1"/>
        <rFont val="Arial"/>
        <family val="2"/>
        <charset val="238"/>
      </rPr>
      <t xml:space="preserve">
Mutassa be tervezett szolgáltatásait/termékeit (ezek jellemzőit, főbb paramétereit) és azok egyediségét.
Sorolja fel, hogy milyen termékeket kíván gyártani, milyen szolgáltatásokat tervez nyújtani a vállalkozás keretében. Ebben a pontban azt szükséges bemutatni, hogy pontosan hogyan épül fel a vállalkozása tervezett termék- illetve szolgáltatási portfoliója: pontosan milyen termékcsoportokat gyárt és értékesít, illetve milyen szolgáltatásokat nyújt majd a vállalkozása a vevők, üzleti partnerek számára (pl. szépségszalon nyitása esetén milyen szolgáltatások - pl. fodrászat, manikűr-pedikűr, kozmetika, stb. - lesznek elérhetők itt, milyen célcsoportok - pl. női / férfi / gyermek - számára; asztalos vállalkozás indítása esetén milyen típusú termékeket gyárt majd - pl. konyhabútorok, kisbútorok, vendéglátóipari bútorok -, milyen egyéb szolgáltatásokat - pl. javítások, kisebb asztalosmunkák - kínál, stb.
</t>
    </r>
    <r>
      <rPr>
        <b/>
        <sz val="14"/>
        <color theme="1"/>
        <rFont val="Arial"/>
        <family val="2"/>
        <charset val="238"/>
      </rPr>
      <t>c) Vállalkozás célja és jövőképe (max. 1000 karakter)</t>
    </r>
    <r>
      <rPr>
        <sz val="14"/>
        <color theme="1"/>
        <rFont val="Arial"/>
        <family val="2"/>
        <charset val="238"/>
      </rPr>
      <t xml:space="preserve">
Fejtse ki, milyen célokat szeretne megvalósítani a vállalkozás működtetésének első évében? Ezek lehetnek a termékelőállítással, szolgáltatásnyújtással kapcsolatos célok és eredmények, a vendégkör kiépülésére vonatkozó célok, vagy akár az elért bevételhez kötődő elvárások. 
Hol kíván tartani 3-5 év múlva, milyen hosszabb távú céljai vannak?
</t>
    </r>
  </si>
  <si>
    <t>vállalkozó</t>
  </si>
  <si>
    <t>Végzettség /
szaktudás /
munkatapasztalat</t>
  </si>
  <si>
    <t>Működés jellemzői</t>
  </si>
  <si>
    <t>Marketing</t>
  </si>
  <si>
    <r>
      <t xml:space="preserve">Tervezett értékesítési bevételek az elkövetkező 1 évben, havi bontásban
</t>
    </r>
    <r>
      <rPr>
        <sz val="14"/>
        <color theme="1"/>
        <rFont val="Arial"/>
        <family val="2"/>
        <charset val="238"/>
      </rPr>
      <t>Kérjük, töltse ki az alábbi ütemtervet az egyes termékek/szolgáltatások havi tervezett értékesítési összegével (</t>
    </r>
    <r>
      <rPr>
        <b/>
        <sz val="14"/>
        <color rgb="FFFF0000"/>
        <rFont val="Arial"/>
        <family val="2"/>
        <charset val="238"/>
      </rPr>
      <t>Ft-ban</t>
    </r>
    <r>
      <rPr>
        <sz val="14"/>
        <color theme="1"/>
        <rFont val="Arial"/>
        <family val="2"/>
        <charset val="238"/>
      </rPr>
      <t>)!</t>
    </r>
  </si>
  <si>
    <r>
      <rPr>
        <b/>
        <sz val="16"/>
        <color theme="1"/>
        <rFont val="Arial"/>
        <family val="2"/>
        <charset val="238"/>
      </rPr>
      <t>Értékesítési bevételek (max. 3000 karakter)</t>
    </r>
    <r>
      <rPr>
        <b/>
        <sz val="14"/>
        <color theme="1"/>
        <rFont val="Arial"/>
        <family val="2"/>
        <charset val="238"/>
      </rPr>
      <t xml:space="preserve">
</t>
    </r>
    <r>
      <rPr>
        <sz val="14"/>
        <color theme="1"/>
        <rFont val="Arial"/>
        <family val="2"/>
        <charset val="238"/>
      </rPr>
      <t xml:space="preserve">Ebben a pontban a termékértékesítésből, szolgáltatásnyújtásból származó bevételeket vegye számba.
Sorolja fel, hogy mely tevékenységeiből származik majd bevétele. </t>
    </r>
    <r>
      <rPr>
        <sz val="14"/>
        <color rgb="FFFF0000"/>
        <rFont val="Arial"/>
        <family val="2"/>
        <charset val="238"/>
      </rPr>
      <t xml:space="preserve">Amennyiben Ön áfa-alany, akkor nettó, ha nem, akkor bruttó módon számoljon - mutassa be a szöveges leírásban, hogy mely tevékenységnél milyen módon számol.
</t>
    </r>
    <r>
      <rPr>
        <sz val="14"/>
        <color theme="1"/>
        <rFont val="Arial"/>
        <family val="2"/>
        <charset val="238"/>
      </rPr>
      <t xml:space="preserve">
Készítsen rövid kalkulációt a bevételek nagyságáról: 
Ehhez tervezze meg, hogy az egyes bevételtermelő tevékenységei kapcsán mennyi terméket fog várhatóan értékesíteni / hány igénybevevő részére tudja a szolgáltatást nyújtani. Ha többféle tevékenységet is végez majd / többféle terméket is értékesít, ezeknek külön-külön határozza meg a várható értékesítési mennyiségét (nagyon sokféle termék esetén határozzon meg termékcsoportokat).
Átlagosan milyen árakkal dolgozik majd (ehhez használja fel a Működés jellemzői c) Árazás pontban írtakat), azaz mennyiért tudja majd értékesíteni a termékeit, szolgáltatásait?
Számolja ki a bevételeit az eladott mennyiség és az egységár szorzatával.
Példa:
Egy játszóházat üzemeltető vállalkozás három féle jegyárat vezet be: az 1-3 éves gyermekek 800 Ft / alkalom; a 4-7 éves gyermekek 1000 Ft / alkalom; a nagyobb gyermekek 1200 Ft / alkalom áron vehetik igénybe a játszóház szolgáltatásait. A játszóház napi 6 órában tart nyitva, a maximális egyidejű befogadóképessége 20 fő. Egy gyermek átlagosan 2 órát tölt el a játszóházban, a maximális kihasználtság így napi 60 fő lehet. A vállalkozó előzetes becslése szerint a játszóház tényleges kihasználtsága 50%-os lesz, azaz összesen 30 gyermek keresi fel a játszóházat naponta. A célcsoportok aránya az alábbiak szerint alakul: 1-3 éves gyermek 30% (9 fő), 4-7 éves gyermek 50% (15 fő), idősebb gyermek 20% (6 fő). A jegyárakat figyelembe véve az átlagos napi bruttó bevétel így: 9 x 800 Ft + 15 x 1000 Ft + 6 x 1200 Ft, azaz 29.400 Ft /nap. 1 hónapban 20 nap nyitva tartással számolva a havi értékesítési bevétel 588 ezer Ft.
</t>
    </r>
    <r>
      <rPr>
        <sz val="14"/>
        <color rgb="FFFF0000"/>
        <rFont val="Arial"/>
        <family val="2"/>
        <charset val="238"/>
      </rPr>
      <t>FIGYELEM! A projekt fizikai befejezésének időpontját magában foglaló lezárt teljes üzleti évben realizált nettó árbevétele, egyéni vállalkozók esetében az adóalapba beszámított bevétele el kell, hogy érje az 1.000.000 Ft-ot.</t>
    </r>
    <r>
      <rPr>
        <sz val="14"/>
        <color theme="1"/>
        <rFont val="Arial"/>
        <family val="2"/>
        <charset val="238"/>
      </rPr>
      <t xml:space="preserve">
A fenti kalkulációt követően adja meg a bevételek évközbeni alakulásának várható trendjeit (pl. várható-e szezonális ingadozás). 
Írja le, milyen bevételnövekedési várakozásai vannak a következő évekre vonatkozóan (pl. évente milyen bevételemelkedéssel számol).
Mutassa be, hogy támogatás nélkül hogyan fenntartható pénzügyileg a vállalkozása az árbevétel növekedéséből!
A szöveges leírás után a táblázatban adja meg számszerűen is, hogy mekkora bevétellel kalkulál: minden egyes tevékenységére </t>
    </r>
    <r>
      <rPr>
        <b/>
        <sz val="14"/>
        <color theme="1"/>
        <rFont val="Arial"/>
        <family val="2"/>
        <charset val="238"/>
      </rPr>
      <t>havi bontásban</t>
    </r>
    <r>
      <rPr>
        <sz val="14"/>
        <color theme="1"/>
        <rFont val="Arial"/>
        <family val="2"/>
        <charset val="238"/>
      </rPr>
      <t xml:space="preserve"> adja meg az első működési év várható bevételeit, </t>
    </r>
    <r>
      <rPr>
        <sz val="14"/>
        <color rgb="FFFF0000"/>
        <rFont val="Arial"/>
        <family val="2"/>
        <charset val="238"/>
      </rPr>
      <t>Ft</t>
    </r>
    <r>
      <rPr>
        <sz val="14"/>
        <color theme="1"/>
        <rFont val="Arial"/>
        <family val="2"/>
        <charset val="238"/>
      </rPr>
      <t>-ban. Ha valamelyik hónapban adott tevékenységének nem várható bevétele, oda írjon be 0-t.</t>
    </r>
    <r>
      <rPr>
        <sz val="14"/>
        <color rgb="FFFF0000"/>
        <rFont val="Arial"/>
        <family val="2"/>
        <charset val="238"/>
      </rPr>
      <t xml:space="preserve">
</t>
    </r>
    <r>
      <rPr>
        <sz val="14"/>
        <color theme="1"/>
        <rFont val="Arial"/>
        <family val="2"/>
        <charset val="238"/>
      </rPr>
      <t>Ezt követően adja meg a következő 3 év várható bevételeinek nagyságát (</t>
    </r>
    <r>
      <rPr>
        <sz val="14"/>
        <color rgb="FFFF0000"/>
        <rFont val="Arial"/>
        <family val="2"/>
        <charset val="238"/>
      </rPr>
      <t>Ft</t>
    </r>
    <r>
      <rPr>
        <sz val="14"/>
        <color theme="1"/>
        <rFont val="Arial"/>
        <family val="2"/>
        <charset val="238"/>
      </rPr>
      <t xml:space="preserve">-ban), tevékenységenként, </t>
    </r>
    <r>
      <rPr>
        <b/>
        <sz val="14"/>
        <color theme="1"/>
        <rFont val="Arial"/>
        <family val="2"/>
        <charset val="238"/>
      </rPr>
      <t>éves bontás</t>
    </r>
    <r>
      <rPr>
        <sz val="14"/>
        <color theme="1"/>
        <rFont val="Arial"/>
        <family val="2"/>
        <charset val="238"/>
      </rPr>
      <t xml:space="preserve">ban (az első táblázatból az összesített bevételek automatikusan átemelésre kerülnek).  </t>
    </r>
  </si>
  <si>
    <r>
      <t xml:space="preserve">Tervezett értékesítés az elkövetkező 4 évben
</t>
    </r>
    <r>
      <rPr>
        <sz val="14"/>
        <color theme="1"/>
        <rFont val="Arial"/>
        <family val="2"/>
        <charset val="238"/>
      </rPr>
      <t>Kérjük, töltse ki az alábbi ütemtervet az egyes termékek/szolgáltatások éves tervezett értékesítési összegével (</t>
    </r>
    <r>
      <rPr>
        <b/>
        <sz val="14"/>
        <color rgb="FFFF0000"/>
        <rFont val="Arial"/>
        <family val="2"/>
        <charset val="238"/>
      </rPr>
      <t>Ft-ban</t>
    </r>
    <r>
      <rPr>
        <sz val="14"/>
        <color theme="1"/>
        <rFont val="Arial"/>
        <family val="2"/>
        <charset val="238"/>
      </rPr>
      <t>)!</t>
    </r>
  </si>
  <si>
    <r>
      <t xml:space="preserve">Egyéb bevételek
</t>
    </r>
    <r>
      <rPr>
        <sz val="16"/>
        <color theme="1"/>
        <rFont val="Arial"/>
        <family val="2"/>
        <charset val="238"/>
      </rPr>
      <t>Kérjük, adja meg, ha az értékesítési bevételeken felül egyéb bevételekkel is tervez. Az alábbi mezőkben a bevételek összegét (Ft-ben), illetve a leírását adja meg.</t>
    </r>
  </si>
  <si>
    <r>
      <rPr>
        <b/>
        <sz val="16"/>
        <color theme="1"/>
        <rFont val="Arial"/>
        <family val="2"/>
        <charset val="238"/>
      </rPr>
      <t>Beruházási költségek - szükséges ingatlanok, tárgyi eszközök, immateriális javak (max. 1000 karakter)</t>
    </r>
    <r>
      <rPr>
        <sz val="14"/>
        <color theme="1"/>
        <rFont val="Arial"/>
        <family val="2"/>
        <charset val="238"/>
      </rPr>
      <t xml:space="preserve">
A vállalkozás elindításához, működtetéséhez szükség lehet ingatlanokra, nagyobb értékű tárgyi eszközökre (pl. gépsorra, bútorra, egyéb berendezési tárgyakra), immateriális javakra (pl. szoftverekre). 
Sorolja fel, hogy mire van szüksége a vállalkozás elindításához, működtetéséhez, miért fontosak ezek a tárgyi eszközök, ingatlanok a termeléshez, szolgáltatásnyújtáshoz. 
Ismertesse, hogy rendelkezésére állnak-e már ezek az ingatlanok, eszközök, vagy milyen módon tervezi ezeket biztosítani (pl. vásárlás, bérlés, haszonbérlet). 
Amennyiben leendő vállalkozásához nincs szüksége semmilyen ingatlanra, tárgyi eszközre, vezesse fe a mezőbe  a „Megalapítandó vállalkozásomra nem vonatkozik” megjegyzést.
A szöveges bemutatást követően a táblázatban mutassa be a szükséges eszközöket, ezek beszerzésének módját és annak tervezett beszerzési árát (</t>
    </r>
    <r>
      <rPr>
        <sz val="14"/>
        <color rgb="FFFF0000"/>
        <rFont val="Arial"/>
        <family val="2"/>
        <charset val="238"/>
      </rPr>
      <t>Ft</t>
    </r>
    <r>
      <rPr>
        <sz val="14"/>
        <color theme="1"/>
        <rFont val="Arial"/>
        <family val="2"/>
        <charset val="238"/>
      </rPr>
      <t>-ban), illetve bérlési költségét (</t>
    </r>
    <r>
      <rPr>
        <sz val="14"/>
        <color rgb="FFFF0000"/>
        <rFont val="Arial"/>
        <family val="2"/>
        <charset val="238"/>
      </rPr>
      <t>Ft-ban, havi szinten</t>
    </r>
    <r>
      <rPr>
        <sz val="14"/>
        <color theme="1"/>
        <rFont val="Arial"/>
        <family val="2"/>
        <charset val="238"/>
      </rPr>
      <t xml:space="preserve">).
</t>
    </r>
    <r>
      <rPr>
        <sz val="14"/>
        <color rgb="FFFF0000"/>
        <rFont val="Arial"/>
        <family val="2"/>
        <charset val="238"/>
      </rPr>
      <t>Amennyiben Ön Áfa-elszámolására jogosult vállalkozás lesz, úgy itt a nettó értéket szerepeltesse, amennyiben nem áfa-alany, akkor a bruttó érték feltüntetése szükséges</t>
    </r>
    <r>
      <rPr>
        <sz val="14"/>
        <color theme="1"/>
        <rFont val="Arial"/>
        <family val="2"/>
        <charset val="238"/>
      </rPr>
      <t>.
Amennyiben az adott kategórián belül több tételt kíván szerepeltetni, lehetősége van újabb sorok felvételére.</t>
    </r>
  </si>
  <si>
    <t>Eszköz rendelkezésre állása</t>
  </si>
  <si>
    <t>igen</t>
  </si>
  <si>
    <t>nem</t>
  </si>
  <si>
    <t>Vásárlás módja</t>
  </si>
  <si>
    <t>vásárlás</t>
  </si>
  <si>
    <t>lízing</t>
  </si>
  <si>
    <t>bérlés</t>
  </si>
  <si>
    <t>egyéb (kérjük, fent részletezze)</t>
  </si>
  <si>
    <r>
      <rPr>
        <b/>
        <sz val="16"/>
        <color theme="1"/>
        <rFont val="Arial"/>
        <family val="2"/>
        <charset val="238"/>
      </rPr>
      <t>Egyéb bevételek (max. 500 karakter)</t>
    </r>
    <r>
      <rPr>
        <sz val="14"/>
        <color theme="1"/>
        <rFont val="Arial"/>
        <family val="2"/>
        <charset val="238"/>
      </rPr>
      <t xml:space="preserve">
Amennyiben az előzőekben bemutatott értékesítési bevételeken felül egyéb bevételekkel is tervez, azokat itt mutassa be:
- Milyen egyéb bevételi forrásai lesznek?
- Mekkora éves bevétellel kalkulál ebből?</t>
    </r>
  </si>
  <si>
    <t>Tanúsításra benyújtásra kerülő ÜT készítőjének születési neve:</t>
  </si>
  <si>
    <t>Képzésre, tanácsadásra vonatkozó támogatási szerződés aláírásának dátuma</t>
  </si>
  <si>
    <r>
      <rPr>
        <b/>
        <sz val="16"/>
        <color theme="1"/>
        <rFont val="Arial"/>
        <family val="2"/>
        <charset val="238"/>
      </rPr>
      <t>Képzésre, tanácsadásra vonatkozó támogatási szerződés aláírásának dátuma</t>
    </r>
    <r>
      <rPr>
        <sz val="14"/>
        <color theme="1"/>
        <rFont val="Arial"/>
        <family val="2"/>
        <charset val="238"/>
      </rPr>
      <t xml:space="preserve">
Kérjük, adja meg a támogatási szerződés aláírásának dátumát!</t>
    </r>
  </si>
  <si>
    <t>Alapfeltételek</t>
  </si>
  <si>
    <t>TSZ aláírás dátuma</t>
  </si>
  <si>
    <t>1. Adott ponthoz tartozó útmutatórész megjelenítése / kikapcsolása
2. Pályázó által szerkeszthető cellák jelölése (pl. színnel) / nem szerkeszthető, utasításokat tartalmazó cellák levédése
3. Legördülő menük alkalmazása
4. Cellaméretek hozzáigazítása a karakterlimitekhez (jól látható, olvasható legyen a beírt szöveg)
5. Hibák jelölése (pl. ha nincs egy cella kitöltve; karakterlimit túllépése)</t>
  </si>
  <si>
    <t>KITÖLTÉSI ÚTMUTATÓ</t>
  </si>
  <si>
    <r>
      <rPr>
        <b/>
        <sz val="16"/>
        <color theme="1"/>
        <rFont val="Arial"/>
        <family val="2"/>
        <charset val="238"/>
      </rPr>
      <t>Összefoglalás (vezetői összefoglaló)</t>
    </r>
    <r>
      <rPr>
        <sz val="14"/>
        <color theme="1"/>
        <rFont val="Arial"/>
        <family val="2"/>
        <charset val="238"/>
      </rPr>
      <t xml:space="preserve">
A vezetői összefoglaló célja és feladata az üzleti tervben bemutatott legfontosabb információk összefoglalása, lényegre törően, tömören</t>
    </r>
    <r>
      <rPr>
        <b/>
        <sz val="14"/>
        <color theme="1"/>
        <rFont val="Arial"/>
        <family val="2"/>
        <charset val="238"/>
      </rPr>
      <t>. (max. 5000 karakter)</t>
    </r>
    <r>
      <rPr>
        <sz val="14"/>
        <color theme="1"/>
        <rFont val="Arial"/>
        <family val="2"/>
        <charset val="238"/>
      </rPr>
      <t xml:space="preserve">
</t>
    </r>
    <r>
      <rPr>
        <b/>
        <sz val="14"/>
        <color theme="1"/>
        <rFont val="Arial"/>
        <family val="2"/>
        <charset val="238"/>
      </rPr>
      <t xml:space="preserve">Javasoljuk, hogy ezt a részt a teljes üzleti terv dokumentum kitöltésének </t>
    </r>
    <r>
      <rPr>
        <b/>
        <u/>
        <sz val="14"/>
        <color theme="1"/>
        <rFont val="Arial"/>
        <family val="2"/>
        <charset val="238"/>
      </rPr>
      <t>legutolsó</t>
    </r>
    <r>
      <rPr>
        <b/>
        <sz val="14"/>
        <color theme="1"/>
        <rFont val="Arial"/>
        <family val="2"/>
        <charset val="238"/>
      </rPr>
      <t xml:space="preserve"> lépéseként töltse ki!</t>
    </r>
    <r>
      <rPr>
        <sz val="14"/>
        <color theme="1"/>
        <rFont val="Arial"/>
        <family val="2"/>
        <charset val="238"/>
      </rPr>
      <t xml:space="preserve">
Az összefoglalóban röviden (összefoglaló jelleggel) térjen ki az alábbi fő kérdésekre:
- Milyen vállalkozást szeretne indítani (mi a tervezett vállalkozás fő profilja, főtevékenysége, a működési területe, jogi formája)? 
- Miért szeretné éppen ezt a vállalkozást elindítani, mi a fő motivációja erre?
- Ki Ön, milyen végzettséggel, képességekkel, tapasztalatokkal bír (melyek szükségesek a tervezett vállalkozáshoz)?
- Milyen előfeltételei vannak a vállalkozás elindításának (pl. névválasztás, szükséges-e hozzá valamilyen engedély, szakirányú végzettség, stb.)?
- Milyen saját erőforrásokkal rendelkezik a vállalkozás elindításához (pl. szakirányú végzettség; saját pénzügyi forrás; saját ingatlan, stb.)?
- Milyen termékeket kíván előállítani / milyen szolgáltatásokat tervez nyújtani?
- Kinek szeretné a termékeket / szolgáltatásokat értékesíteni és milyen módon? Milyen árakkal kíván dolgozni?
- Hogyan képzeli el a vállalkozása működését az első évben (pl. üzemidő / nyitvatartási idő, működési folyamatok, beszállítók, foglalkoztatotti létszáma)?
- Milyen működési eredménnyel számol az első évben és az azt követő években?
- Mi a vállalkozás indításának és első éves működésének tőkeigénye? Ebből mely költségeket kívánja a pályázati támogatásból finanszírozni?</t>
    </r>
  </si>
  <si>
    <r>
      <rPr>
        <b/>
        <sz val="16"/>
        <color theme="1"/>
        <rFont val="Arial"/>
        <family val="2"/>
        <charset val="238"/>
      </rPr>
      <t>FEDLAP</t>
    </r>
    <r>
      <rPr>
        <sz val="14"/>
        <color theme="1"/>
        <rFont val="Arial"/>
        <family val="2"/>
        <charset val="238"/>
      </rPr>
      <t xml:space="preserve">
Az üzleti terv fedlapján automatikusan betöltődnek a szükséges információk az adatlap további részeiből. Kérjük, hogy minden esetben ellenőrizze az adatok helyességét!
Írja alá az üzleti tervét a megadott helyen!
</t>
    </r>
    <r>
      <rPr>
        <sz val="14"/>
        <color rgb="FFFF0000"/>
        <rFont val="Arial"/>
        <family val="2"/>
        <charset val="238"/>
      </rPr>
      <t>FIGYELEM! Az üzleti terv kitöltését és ellenőrzését követően a "Támogatási kérelem létrehozása" gombra kattintva hozhatja létre automatikusan támogatási kérelmét.</t>
    </r>
  </si>
  <si>
    <r>
      <rPr>
        <b/>
        <sz val="16"/>
        <color theme="1"/>
        <rFont val="Arial"/>
        <family val="2"/>
        <charset val="238"/>
      </rPr>
      <t>ÖSSZEFOGLALÁS (max. 5000 karakter)</t>
    </r>
    <r>
      <rPr>
        <sz val="14"/>
        <color theme="1"/>
        <rFont val="Arial"/>
        <family val="2"/>
        <charset val="238"/>
      </rPr>
      <t xml:space="preserve">
A vezetői összefoglaló célja és feladata az üzleti tervben bemutatott legfontosabb információk összefoglalása, lényegre törően, tömören.
Javasoljuk, hogy ezt a részt a teljes üzleti terv dokumentum kitöltésének legutolsó lépéseként töltse ki!
Az összefoglalóban röviden (összefoglaló jelleggel) térjen ki az alábbi fő kérdésekre:
- Milyen vállalkozást szeretne indítani (mi a tervezett vállalkozás fő profilja, főtevékenysége, a működési területe, jogi formája)? 
- Miért szeretné éppen ezt a vállalkozást elindítani, mi a fő motivációja erre?
- Ki Ön, milyen végzettséggel, képességekkel, tapasztalatokkal bír (melyek szükségesek a tervezett vállalkozáshoz)?
- Milyen előfeltételei vannak a vállalkozás elindításának (pl. névválasztás, szükséges-e hozzá valamilyen engedély, szakirányú végzettség, stb.)?
- Milyen saját erőforrásokkal rendelkezik a vállalkozás elindításához (pl. szakirányú végzettség; saját pénzügyi forrás; saját ingatlan, stb.)?
- Milyen termékeket kíván előállítani / milyen szolgáltatásokat tervez nyújtani?
- Kinek szeretné a termékeket / szolgáltatásokat értékesíteni és milyen módon? Milyen árakkal kíván dolgozni?
- Hogyan képzeli el a vállalkozása működését az első évben (pl. üzemidő / nyitvatartási idő, működési folyamatok, beszállítók, foglalkoztatotti létszáma)?
- Milyen működési eredménnyel számol az első évben és az azt követő években?
- Mi a vállalkozás indításának és első éves működésének tőkeigénye? Ebből mely költségeket kívánja a pályázati támogatásból finanszírozni?</t>
    </r>
  </si>
  <si>
    <r>
      <rPr>
        <b/>
        <sz val="16"/>
        <color theme="1"/>
        <rFont val="Arial"/>
        <family val="2"/>
        <charset val="238"/>
      </rPr>
      <t xml:space="preserve">ALAPFELTÉTELEK
</t>
    </r>
    <r>
      <rPr>
        <sz val="16"/>
        <color theme="1"/>
        <rFont val="Arial"/>
        <family val="2"/>
        <charset val="238"/>
      </rPr>
      <t xml:space="preserve">
</t>
    </r>
    <r>
      <rPr>
        <b/>
        <sz val="16"/>
        <color theme="1"/>
        <rFont val="Arial"/>
        <family val="2"/>
        <charset val="238"/>
      </rPr>
      <t>Képzésre, tanácsadásra vonatkozó támogatási szerződés aláírásának dátuma</t>
    </r>
    <r>
      <rPr>
        <sz val="14"/>
        <color theme="1"/>
        <rFont val="Arial"/>
        <family val="2"/>
        <charset val="238"/>
      </rPr>
      <t xml:space="preserve">
Kérjük, adja meg a támogatási szerződés aláírásának dátumát!
</t>
    </r>
    <r>
      <rPr>
        <b/>
        <sz val="16"/>
        <color theme="1"/>
        <rFont val="Arial"/>
        <family val="2"/>
        <charset val="238"/>
      </rPr>
      <t>Vállalkozás neve</t>
    </r>
    <r>
      <rPr>
        <sz val="14"/>
        <color theme="1"/>
        <rFont val="Arial"/>
        <family val="2"/>
        <charset val="238"/>
      </rPr>
      <t xml:space="preserve">
Amennyiben Ön egyéni vállalkozó, a vállalkozás neve az Ön neve (vezetéknév, keresztnév) és az "egyéni vállalkozó" megjelölés (pl. Kiss Béla egyéni vállalkozó).
A gazdálkodó szervezetek neve a cégnév, amely alkalmas arra, hogy az adott vállalkozást más vállalkozásoktól megkülönböztesse. A névválasztásnál vegye figyelembe, hogy a cégnévvel szemben jogi elvárások is vannak, emellett üzleti (marketing) szempontok is felmerülnek. 
- A cégnévben csak magyar szavak szerepelhetnek, a magyar helyesírási szabályok szerint.
- A cégnév két kötelező részből áll: a vezérszóból (a cégnévben első helyen áll, segíti a cég azonosítását, pl. Cukorka) és a választott cégforma megnevezéséből (pl. Korlátolt Felelősségű Társaság). A kötelező elemek mellett a cégnév tartalmazhat a tevékenységre utaló kifejezést is a vezérszó és a társasági forma között (pl. Cukorka Kereskedelmi és Szolgáltató Korlátolt Felelősségű Társaság).
- A vállalkozás nevének különböznie kell már működő cégek nevétől, azaz a vezérszónak el kell térnie a már bejegyzett cégnevektől. Ezért a http://www.e-cegjegyzek.hu/?cegkereses linken ellenőrizze, hogy az Ön által választott név létezik-e már, vagy sem. A cégbíróság nem fogadja el azokat a neveket, amelyek a már bejegyzett cégnévtől csak ragban, számban vagy toldalékban térnek el.
A vállalkozás nevének tükröznie kell a cég karakterét, tevékenységi körét, vagy utalnia kell arra a termékre, szolgáltatásra, amit be akar márkázni. Gondoljon arra is, hogy ezt a nevet fogja reklámozni, ezért figyelemfelhívónak, könnyen megjegyezhetőnek, pozitív kicsengésűnek kell lennie.
</t>
    </r>
    <r>
      <rPr>
        <b/>
        <sz val="12"/>
        <color theme="1"/>
        <rFont val="Arial"/>
        <family val="2"/>
        <charset val="238"/>
      </rPr>
      <t/>
    </r>
  </si>
  <si>
    <r>
      <rPr>
        <b/>
        <sz val="16"/>
        <color theme="1"/>
        <rFont val="Arial"/>
        <family val="2"/>
        <charset val="238"/>
      </rPr>
      <t>BEVÉTELI TERV
Értékesítési bevételek (max. 3000 karakter)</t>
    </r>
    <r>
      <rPr>
        <b/>
        <sz val="14"/>
        <color theme="1"/>
        <rFont val="Arial"/>
        <family val="2"/>
        <charset val="238"/>
      </rPr>
      <t xml:space="preserve">
</t>
    </r>
    <r>
      <rPr>
        <sz val="14"/>
        <color theme="1"/>
        <rFont val="Arial"/>
        <family val="2"/>
        <charset val="238"/>
      </rPr>
      <t xml:space="preserve">Ebben a pontban a termékértékesítésből, szolgáltatásnyújtásból származó bevételeket vegye számba.
Sorolja fel, hogy mely tevékenységeiből származik majd bevétele. </t>
    </r>
    <r>
      <rPr>
        <sz val="14"/>
        <color rgb="FFFF0000"/>
        <rFont val="Arial"/>
        <family val="2"/>
        <charset val="238"/>
      </rPr>
      <t xml:space="preserve">Amennyiben Ön áfa-alany, akkor nettó, ha nem, akkor bruttó módon számoljon - mutassa be a szöveges leírásban, hogy mely tevékenységnél milyen módon számol.
</t>
    </r>
    <r>
      <rPr>
        <sz val="14"/>
        <color theme="1"/>
        <rFont val="Arial"/>
        <family val="2"/>
        <charset val="238"/>
      </rPr>
      <t xml:space="preserve">
Készítsen rövid kalkulációt a bevételek nagyságáról: 
Ehhez tervezze meg, hogy az egyes bevételtermelő tevékenységei kapcsán mennyi terméket fog várhatóan értékesíteni / hány igénybevevő részére tudja a szolgáltatást nyújtani. Ha többféle tevékenységet is végez majd / többféle terméket is értékesít, ezeknek külön-külön határozza meg a várható értékesítési mennyiségét (nagyon sokféle termék esetén határozzon meg termékcsoportokat).
Átlagosan milyen árakkal dolgozik majd (ehhez használja fel a Működés jellemzői c) Árazás pontban írtakat), azaz mennyiért tudja majd értékesíteni a termékeit, szolgáltatásait?
Számolja ki a bevételeit az eladott mennyiség és az egységár szorzatával.
Példa:
Egy játszóházat üzemeltető vállalkozás három féle jegyárat vezet be: az 1-3 éves gyermekek 800 Ft / alkalom; a 4-7 éves gyermekek 1000 Ft / alkalom; a nagyobb gyermekek 1200 Ft / alkalom áron vehetik igénybe a játszóház szolgáltatásait. A játszóház napi 6 órában tart nyitva, a maximális egyidejű befogadóképessége 20 fő. Egy gyermek átlagosan 2 órát tölt el a játszóházban, a maximális kihasználtság így napi 60 fő lehet. A vállalkozó előzetes becslése szerint a játszóház tényleges kihasználtsága 50%-os lesz, azaz összesen 30 gyermek keresi fel a játszóházat naponta. A célcsoportok aránya az alábbiak szerint alakul: 1-3 éves gyermek 30% (9 fő), 4-7 éves gyermek 50% (15 fő), idősebb gyermek 20% (6 fő). A jegyárakat figyelembe véve az átlagos napi bruttó bevétel így: 9 x 800 Ft + 15 x 1000 Ft + 6 x 1200 Ft, azaz 29.400 Ft /nap. 1 hónapban 20 nap nyitva tartással számolva a havi értékesítési bevétel 588 ezer Ft.
</t>
    </r>
    <r>
      <rPr>
        <sz val="14"/>
        <color rgb="FFFF0000"/>
        <rFont val="Arial"/>
        <family val="2"/>
        <charset val="238"/>
      </rPr>
      <t>FIGYELEM! A projekt fizikai befejezésének időpontját magában foglaló lezárt teljes üzleti évben realizált nettó árbevétele, egyéni vállalkozók esetében az adóalapba beszámított bevétele el kell, hogy érje az 1.000.000 Ft-ot.</t>
    </r>
    <r>
      <rPr>
        <sz val="14"/>
        <color theme="1"/>
        <rFont val="Arial"/>
        <family val="2"/>
        <charset val="238"/>
      </rPr>
      <t xml:space="preserve">
A fenti kalkulációt követően adja meg a bevételek évközbeni alakulásának várható trendjeit (pl. várható-e szezonális ingadozás). 
Írja le, milyen bevételnövekedési várakozásai vannak a következő évekre vonatkozóan (pl. évente milyen bevételemelkedéssel számol).
Mutassa be, hogy támogatás nélkül hogyan fenntartható pénzügyileg a vállalkozása az árbevétel növekedéséből!
A szöveges leírás után a táblázatban adja meg számszerűen is, hogy mekkora bevétellel kalkulál: minden egyes tevékenységére </t>
    </r>
    <r>
      <rPr>
        <b/>
        <sz val="14"/>
        <color theme="1"/>
        <rFont val="Arial"/>
        <family val="2"/>
        <charset val="238"/>
      </rPr>
      <t>havi bontásban</t>
    </r>
    <r>
      <rPr>
        <sz val="14"/>
        <color theme="1"/>
        <rFont val="Arial"/>
        <family val="2"/>
        <charset val="238"/>
      </rPr>
      <t xml:space="preserve"> adja meg az első működési év várható bevételeit, </t>
    </r>
    <r>
      <rPr>
        <sz val="14"/>
        <color rgb="FFFF0000"/>
        <rFont val="Arial"/>
        <family val="2"/>
        <charset val="238"/>
      </rPr>
      <t>Ft</t>
    </r>
    <r>
      <rPr>
        <sz val="14"/>
        <color theme="1"/>
        <rFont val="Arial"/>
        <family val="2"/>
        <charset val="238"/>
      </rPr>
      <t>-ban. Ha valamelyik hónapban adott tevékenységének nem várható bevétele, oda írjon be 0-t.</t>
    </r>
    <r>
      <rPr>
        <sz val="14"/>
        <color rgb="FFFF0000"/>
        <rFont val="Arial"/>
        <family val="2"/>
        <charset val="238"/>
      </rPr>
      <t xml:space="preserve">
</t>
    </r>
    <r>
      <rPr>
        <sz val="14"/>
        <color theme="1"/>
        <rFont val="Arial"/>
        <family val="2"/>
        <charset val="238"/>
      </rPr>
      <t>Ezt követően adja meg a következő 3 év várható bevételeinek nagyságát (</t>
    </r>
    <r>
      <rPr>
        <sz val="14"/>
        <color rgb="FFFF0000"/>
        <rFont val="Arial"/>
        <family val="2"/>
        <charset val="238"/>
      </rPr>
      <t>Ft</t>
    </r>
    <r>
      <rPr>
        <sz val="14"/>
        <color theme="1"/>
        <rFont val="Arial"/>
        <family val="2"/>
        <charset val="238"/>
      </rPr>
      <t xml:space="preserve">-ban), tevékenységenként, </t>
    </r>
    <r>
      <rPr>
        <b/>
        <sz val="14"/>
        <color theme="1"/>
        <rFont val="Arial"/>
        <family val="2"/>
        <charset val="238"/>
      </rPr>
      <t>éves bontás</t>
    </r>
    <r>
      <rPr>
        <sz val="14"/>
        <color theme="1"/>
        <rFont val="Arial"/>
        <family val="2"/>
        <charset val="238"/>
      </rPr>
      <t xml:space="preserve">ban (az első táblázatból az összesített bevételek automatikusan átemelésre kerülnek).  </t>
    </r>
  </si>
  <si>
    <r>
      <rPr>
        <b/>
        <sz val="16"/>
        <color theme="1"/>
        <rFont val="Arial"/>
        <family val="2"/>
        <charset val="238"/>
      </rPr>
      <t>RÁFORDÍTÁSI TERV
Beruházási költségek - szükséges ingatlanok, tárgyi eszközök, immateriális javak (max. 1000 karakter)</t>
    </r>
    <r>
      <rPr>
        <sz val="14"/>
        <color theme="1"/>
        <rFont val="Arial"/>
        <family val="2"/>
        <charset val="238"/>
      </rPr>
      <t xml:space="preserve">
A vállalkozás elindításához, működtetéséhez szükség lehet ingatlanokra, nagyobb értékű tárgyi eszközökre (pl. gépsorra, bútorra, egyéb berendezési tárgyakra), immateriális javakra (pl. szoftverekre). 
Sorolja fel, hogy mire van szüksége a vállalkozás elindításához, működtetéséhez, miért fontosak ezek a tárgyi eszközök, ingatlanok a termeléshez, szolgáltatásnyújtáshoz. 
Ismertesse, hogy rendelkezésére állnak-e már ezek az ingatlanok, eszközök, vagy milyen módon tervezi ezeket biztosítani (pl. vásárlás, bérlés, haszonbérlet). 
Amennyiben leendő vállalkozásához nincs szüksége semmilyen ingatlanra, tárgyi eszközre, vezesse fe a mezőbe  a „Megalapítandó vállalkozásomra nem vonatkozik” megjegyzést.
A szöveges bemutatást követően a táblázatban mutassa be a szükséges eszközöket, ezek beszerzésének módját és annak tervezett beszerzési árát (</t>
    </r>
    <r>
      <rPr>
        <sz val="14"/>
        <color rgb="FFFF0000"/>
        <rFont val="Arial"/>
        <family val="2"/>
        <charset val="238"/>
      </rPr>
      <t>Ft</t>
    </r>
    <r>
      <rPr>
        <sz val="14"/>
        <color theme="1"/>
        <rFont val="Arial"/>
        <family val="2"/>
        <charset val="238"/>
      </rPr>
      <t>-ban), illetve bérlési költségét (</t>
    </r>
    <r>
      <rPr>
        <sz val="14"/>
        <color rgb="FFFF0000"/>
        <rFont val="Arial"/>
        <family val="2"/>
        <charset val="238"/>
      </rPr>
      <t>Ft-ban, havi szinten</t>
    </r>
    <r>
      <rPr>
        <sz val="14"/>
        <color theme="1"/>
        <rFont val="Arial"/>
        <family val="2"/>
        <charset val="238"/>
      </rPr>
      <t xml:space="preserve">).
</t>
    </r>
    <r>
      <rPr>
        <sz val="14"/>
        <color rgb="FFFF0000"/>
        <rFont val="Arial"/>
        <family val="2"/>
        <charset val="238"/>
      </rPr>
      <t>Amennyiben Ön Áfa-elszámolására jogosult vállalkozás lesz, úgy itt a nettó értéket szerepeltesse, amennyiben nem áfa-alany, akkor a bruttó érték feltüntetése szükséges</t>
    </r>
    <r>
      <rPr>
        <sz val="14"/>
        <color theme="1"/>
        <rFont val="Arial"/>
        <family val="2"/>
        <charset val="238"/>
      </rPr>
      <t>.
Amennyiben az adott kategórián belül több tételt kíván szerepeltetni, lehetősége van újabb sorok felvételére.</t>
    </r>
  </si>
  <si>
    <r>
      <rPr>
        <b/>
        <sz val="16"/>
        <color theme="1"/>
        <rFont val="Arial"/>
        <family val="2"/>
        <charset val="238"/>
      </rPr>
      <t>Bevételek</t>
    </r>
    <r>
      <rPr>
        <b/>
        <u/>
        <sz val="14"/>
        <color theme="1"/>
        <rFont val="Arial"/>
        <family val="2"/>
        <charset val="238"/>
      </rPr>
      <t xml:space="preserve">
</t>
    </r>
    <r>
      <rPr>
        <b/>
        <sz val="14"/>
        <color theme="1"/>
        <rFont val="Arial"/>
        <family val="2"/>
        <charset val="238"/>
      </rPr>
      <t>Nyitó pénzügyi egyenleg</t>
    </r>
    <r>
      <rPr>
        <sz val="14"/>
        <color theme="1"/>
        <rFont val="Arial"/>
        <family val="2"/>
        <charset val="238"/>
      </rPr>
      <t xml:space="preserve">: induló értékként a vállalkozás alapításakor rendelkezésre bocsátott jegyzett tőkét, induló vagyon összegét kell megadni; a további hónapokban a táblázat automatikusan töltődik az előző hónap záró pénzügyi egyenlegével.
</t>
    </r>
    <r>
      <rPr>
        <b/>
        <sz val="14"/>
        <color theme="1"/>
        <rFont val="Arial"/>
        <family val="2"/>
        <charset val="238"/>
      </rPr>
      <t>Bevétel értékesítésből (nettó)</t>
    </r>
    <r>
      <rPr>
        <sz val="14"/>
        <color theme="1"/>
        <rFont val="Arial"/>
        <family val="2"/>
        <charset val="238"/>
      </rPr>
      <t xml:space="preserve">: az értékesítés nettó árbevétele automatikusan töltődik a "Bevételi terv" munkalapon megadott értékekkel.
</t>
    </r>
    <r>
      <rPr>
        <b/>
        <sz val="14"/>
        <color theme="1"/>
        <rFont val="Arial"/>
        <family val="2"/>
        <charset val="238"/>
      </rPr>
      <t>Pénzügyi bevétel</t>
    </r>
    <r>
      <rPr>
        <sz val="14"/>
        <color theme="1"/>
        <rFont val="Arial"/>
        <family val="2"/>
        <charset val="238"/>
      </rPr>
      <t xml:space="preserve">: adja meg a pénzügyi bevételeket, havi bontásban
</t>
    </r>
    <r>
      <rPr>
        <b/>
        <sz val="14"/>
        <color theme="1"/>
        <rFont val="Arial"/>
        <family val="2"/>
        <charset val="238"/>
      </rPr>
      <t>Támogatási előleg</t>
    </r>
    <r>
      <rPr>
        <sz val="14"/>
        <color theme="1"/>
        <rFont val="Arial"/>
        <family val="2"/>
        <charset val="238"/>
      </rPr>
      <t xml:space="preserve">: adja meg az igényelt támogatási előleget, a várható beérkezés szerinti ütemezéssel. </t>
    </r>
    <r>
      <rPr>
        <sz val="14"/>
        <color rgb="FFFF0000"/>
        <rFont val="Arial"/>
        <family val="2"/>
        <charset val="238"/>
      </rPr>
      <t>Figyelem! A támogatott vállalkozás által igényelhető előleg összege a támogatott vállalkozás 3 havi személyi jellegű költségének, illetve az erre eső 40% átalány költség összege.</t>
    </r>
    <r>
      <rPr>
        <sz val="14"/>
        <color theme="1"/>
        <rFont val="Arial"/>
        <family val="2"/>
        <charset val="238"/>
      </rPr>
      <t xml:space="preserve">
</t>
    </r>
    <r>
      <rPr>
        <b/>
        <sz val="14"/>
        <color theme="1"/>
        <rFont val="Arial"/>
        <family val="2"/>
        <charset val="238"/>
      </rPr>
      <t>Támogató által átutalt támogatás</t>
    </r>
    <r>
      <rPr>
        <sz val="14"/>
        <color theme="1"/>
        <rFont val="Arial"/>
        <family val="2"/>
        <charset val="238"/>
      </rPr>
      <t xml:space="preserve">: adja meg az igényelt támogatási összeget (előlegen felüli támogatásrész), a várható beérkezés szerinti ütemezéssel. A költség legyen összhangban a "Bevételi terv"-ben bemutatottakkal. </t>
    </r>
    <r>
      <rPr>
        <sz val="14"/>
        <color rgb="FFFF0000"/>
        <rFont val="Arial"/>
        <family val="2"/>
        <charset val="238"/>
      </rPr>
      <t>FIGYELEM! A támogatott által igényelhető támogatás legfeljebb 4 573 800 Ft lehet. Kifizetési igénylést a projekt megkezdését követően 3 havonta nyújthat be a támogatott vállalkozás.</t>
    </r>
    <r>
      <rPr>
        <sz val="14"/>
        <color theme="1"/>
        <rFont val="Arial"/>
        <family val="2"/>
        <charset val="238"/>
      </rPr>
      <t xml:space="preserve">
</t>
    </r>
    <r>
      <rPr>
        <b/>
        <sz val="14"/>
        <color theme="1"/>
        <rFont val="Arial"/>
        <family val="2"/>
        <charset val="238"/>
      </rPr>
      <t>Egyéb bevétel:</t>
    </r>
    <r>
      <rPr>
        <sz val="14"/>
        <color theme="1"/>
        <rFont val="Arial"/>
        <family val="2"/>
        <charset val="238"/>
      </rPr>
      <t xml:space="preserve"> adja meg az egyéb bevételek, havi bontásban – ez legyen összhangban a "Bevételi terv" munkalap egyéb bevételek mezőben írtakkal. Az egyéb bevételek soron kell feltüntetni a működés során rendelkezésre bocsátott tagi illetve egyéb kölcsön összegét.
</t>
    </r>
    <r>
      <rPr>
        <b/>
        <sz val="14"/>
        <color theme="1"/>
        <rFont val="Arial"/>
        <family val="2"/>
        <charset val="238"/>
      </rPr>
      <t>Kapott (fizetendő) ÁFA</t>
    </r>
    <r>
      <rPr>
        <sz val="14"/>
        <color theme="1"/>
        <rFont val="Arial"/>
        <family val="2"/>
        <charset val="238"/>
      </rPr>
      <t xml:space="preserve">: írja be a nettó bevételekre számított kapott, fizetendő áfa összegét. Amennyiben a vállalkozó alanyi mentes, vagy bevétele tárgyi mentes szolgáltatásból származik, a kapott (fizetendő) ÁFA értéke: 0.
</t>
    </r>
  </si>
  <si>
    <r>
      <rPr>
        <b/>
        <sz val="16"/>
        <color theme="1"/>
        <rFont val="Arial"/>
        <family val="2"/>
        <charset val="238"/>
      </rPr>
      <t>Kiadások</t>
    </r>
    <r>
      <rPr>
        <b/>
        <u/>
        <sz val="14"/>
        <color theme="1"/>
        <rFont val="Arial"/>
        <family val="2"/>
        <charset val="238"/>
      </rPr>
      <t xml:space="preserve">
</t>
    </r>
    <r>
      <rPr>
        <i/>
        <sz val="14"/>
        <color theme="1"/>
        <rFont val="Arial"/>
        <family val="2"/>
        <charset val="238"/>
      </rPr>
      <t>A kiadások meghatározása a számlatükörben használt főkönyvi számok megjelölésével történt.</t>
    </r>
    <r>
      <rPr>
        <b/>
        <u/>
        <sz val="14"/>
        <color theme="1"/>
        <rFont val="Arial"/>
        <family val="2"/>
        <charset val="238"/>
      </rPr>
      <t xml:space="preserve">
</t>
    </r>
    <r>
      <rPr>
        <b/>
        <i/>
        <sz val="14"/>
        <color theme="1"/>
        <rFont val="Arial"/>
        <family val="2"/>
        <charset val="238"/>
      </rPr>
      <t>I. Elszámolható költségek:</t>
    </r>
    <r>
      <rPr>
        <i/>
        <sz val="14"/>
        <color theme="1"/>
        <rFont val="Arial"/>
        <family val="2"/>
        <charset val="238"/>
      </rPr>
      <t xml:space="preserve"> </t>
    </r>
    <r>
      <rPr>
        <sz val="14"/>
        <color theme="1"/>
        <rFont val="Arial"/>
        <family val="2"/>
        <charset val="238"/>
      </rPr>
      <t xml:space="preserve">a GINOP pályázat keretében elszámolható költségek
A támogatott vállalkozás által megvalósítandó kötelező tevékenységek és kapcsolódó elszámolható költségek: 
</t>
    </r>
    <r>
      <rPr>
        <b/>
        <sz val="14"/>
        <color theme="1"/>
        <rFont val="Arial"/>
        <family val="2"/>
        <charset val="238"/>
      </rPr>
      <t>Foglalkoztatás:</t>
    </r>
    <r>
      <rPr>
        <sz val="14"/>
        <color theme="1"/>
        <rFont val="Arial"/>
        <family val="2"/>
        <charset val="238"/>
      </rPr>
      <t xml:space="preserve"> a vállalkozás alapítójának gazdasági tevékenység ellátására irányuló közreműködése, azaz önfoglalkoztatás; továbbá– amennyiben az üzleti terv tartalmazza – a vállalkozás munkavállalójának foglalkoztatása a 12 hónapig tartó támogatási időszakban. A foglalkoztatáshoz kapcsolódó elszámolható költségek a vállalkozási tevékenység megvalósításában közreműködő munkatársak költsége személyi jellegű ráfordításként az alábbiak szerint: 
- bérköltség (munkaviszony), 
- vállalkozói kivét, 
- KATA adózónak kifizetett jövedelem,
- a hatályos jogszabályok szerinti, munkáltatót terhelő adók és járulékok, KATA-s adózók kivételével.
Bérköltség: A vállalkozó (egyéni vagy társas) személyes közreműködőként végzett tevékenységének az ellentételezése (beleértve a vállalkozói kivétet KATA adózó esetén a kifizetett jövedelmet), valamint az új munkavállaló bérköltsége. A bérköltség elszámolhatóságára az alábbi szabályok vonatkoznak: 
1. Bérköltségként maximum havonta 225 000 Ft, valamint a hatályos jogszabályok szerinti, munkáltatót terhelő adók és járulékok számolhatóak el, azaz a felhívás meghirdetésének időpontjában havonta összesen 272 250 Ft/hó. 
KATÁ-s adózó saját jogviszonyára vonatkozóan csak a kapcsolódó, a személyes közreműködésért kifizetett jövedelem számolható el, amelynek összege havonta legfeljebb 272 250 Ft lehet. 
2. Részmunkaidős foglalkoztatás esetében a munkaidővel arányos bérköltség számolható el. 
3. A támogatást igénylő az 1. pontban meghatározottnál magasabb fizetést is vállalhat, azonban a konstrukció keretében támogatást ebben az esetben is legfeljebb a 1. pontban meghatározott összegben vehet igénybe, vagyis az efölötti rész nem támogatott, azt saját forrásból kell biztosítania. 
4. KATA adózó esetén az a jövedelem számolható el, amely a kisadózó vállalkozások tételes adójáról és a kisvállalati adóról szóló 2012. évi CXLVII. törvény 10. § (3) bekezdése alapján a bevételből származtatható. A törvény alapján pedig a bevétel 60% minősül jövedelemnek. Abban az esetben amennyiben a kedvezményezett nem realizál bevételt, addig jövedelme sem keletkezik. Amíg nincs jövedelme és bevétele, addig ilyen formában nem elszámolható ez a költség. 
</t>
    </r>
    <r>
      <rPr>
        <b/>
        <sz val="14"/>
        <color theme="1"/>
        <rFont val="Arial"/>
        <family val="2"/>
        <charset val="238"/>
      </rPr>
      <t>Támogatható vállalkozásindítási tevékenységek és kapcsolódó elszámolható költségek</t>
    </r>
    <r>
      <rPr>
        <sz val="14"/>
        <color theme="1"/>
        <rFont val="Arial"/>
        <family val="2"/>
        <charset val="238"/>
      </rPr>
      <t xml:space="preserve"> és mértékük: a támogatást igénylő vállalkozás által megvalósítandó, az üzleti tervének megfelelő és a vállalkozásindításához szükséges alább felsorolt tevékenységekre a foglalkoztatáshoz kapcsolódó elszámolható költségek (ca) pont i-iv) alpont) maximum 40%-ának mértékéig terjedő átalányban részesül:
- Kötelező tájékoztatás és nyilvánosság: Széchenyi2020 Kedvezményezettek Tájékoztatási Kötelezettségei útmutató és arculati kézikönyv „KTK 2020” szerint. 
- Projekt előkészítési tevékenységek (cégalapítás, ahhoz kapcsolódó ügyvédi szolgáltatás igénybevétele; kötelező engedélyek beszerzése). Az előkészítési tevékenységbe nem értendő bele az üzleti terv elkészítése. 
- Eszközbeszerzés: új eszközök beszerzése (beleértve a szállítást, üzembe helyezést, betanítást közvetlenül az eszközhöz kapcsolódva). 
- Eszközbérlés (a munkavégzéshez szükséges, a megfelelő munkafeltételek biztosításához szükséges eszköz bérlése). 
- A tervezett gazdasági tevékenység ellátásához szükséges üzlethelyiség vagy iroda bérlése. 
- Információs technológia-fejlesztés, beleértve az online megjelenés, e-kereskedelem és egyéb e-szolgáltatások, modern vállalatirányítási és termelési környezet kialakításához kapcsolódó komplex vállalati infokommunikációs fejlesztések, üzleti alkalmazások támogatását is (új hardver, szoftver; domain név regisztráció és a hozzá tartozó webtárhely egyszeri díja, domain név regisztrációhoz kapcsolódó honlapkészítés (kötelező, amennyiben a domain regisztrációra is igényel támogatást). 
- Immateriális javak beszerzése: Harmadik féltől piaci áron megvásárolt szabadalmak és egyéb immateriális javak (pl. licenc, oltalom), valamint ezen immateriális javakhoz (szellemi termékekhez) kapcsolódó hasznosítási jogok bekerülési értéke, amennyiben a tranzakcióra a piaci feltételeknek megfelelően került sor. 
- Piacra jutás támogatása (piaci megjelenés (vásárokon, kiállításokon való részvétel); marketingeszközök elkészítése, beszerzése, design tervezés (honlap, szórólap, hirdetés a helyi újságokban). 
- Anyagbeszerzés: anyagköltségek, a vállalkozás létrehozásához, működéséhez szükséges anyagbeszerzés. 
- Általános vállalatirányítási tevékenység. 
A támogatott vállalkozás által benyújtott kérelem csak a fenti tevékenységekhez kapcsolódó elszámolható költségeket tartalmazhatja. 
Amennyiben a bruttó elszámolási módot választja, akkor az Elszámolható költségek (ESZA, ERFA) között kell kimutatni a projektben elszámolható kiadások ÁFA tartalmát a „Fizetett (visszaigényelhető) ÁFA” sorokon. </t>
    </r>
    <r>
      <rPr>
        <b/>
        <i/>
        <sz val="14"/>
        <color theme="1"/>
        <rFont val="Arial"/>
        <family val="2"/>
        <charset val="238"/>
      </rPr>
      <t/>
    </r>
  </si>
  <si>
    <r>
      <rPr>
        <b/>
        <sz val="16"/>
        <color theme="1"/>
        <rFont val="Arial"/>
        <family val="2"/>
        <charset val="238"/>
      </rPr>
      <t xml:space="preserve">CASH-FLOW TÁBLÁK
</t>
    </r>
    <r>
      <rPr>
        <sz val="14"/>
        <color theme="1"/>
        <rFont val="Arial"/>
        <family val="2"/>
        <charset val="238"/>
      </rPr>
      <t xml:space="preserve">
Az egyes bevételek és kiadások esedékességének figyelembevételére épülő időbeli pénzáramlások meghatározását nevezzük cash flow tervezésnek. A cash flow terv során tehát csak a pénzárammal járó kiadásokat és bevételek vesszük számba (a pénzárammal nem járó tételeket - pl. értékcsökkenés, értékvesztés - nem tartalmazza az előrejelzés).
A táblázatban a bevételeket és kiadásokat havi bontásban szükséges tervezni. A táblázatba csak egész számokat írhat az összegeket </t>
    </r>
    <r>
      <rPr>
        <b/>
        <sz val="14"/>
        <color rgb="FFFF0000"/>
        <rFont val="Arial"/>
        <family val="2"/>
        <charset val="238"/>
      </rPr>
      <t>Ft-ban</t>
    </r>
    <r>
      <rPr>
        <sz val="14"/>
        <color theme="1"/>
        <rFont val="Arial"/>
        <family val="2"/>
        <charset val="238"/>
      </rPr>
      <t xml:space="preserve"> megadva.</t>
    </r>
  </si>
  <si>
    <r>
      <t xml:space="preserve">A táblázat az Áfa-egyenleget, a nettó cash-flowt és a záró pénzügyi egyenleget automatikusan számolja. 
</t>
    </r>
    <r>
      <rPr>
        <b/>
        <sz val="14"/>
        <color rgb="FFFF0000"/>
        <rFont val="Arial"/>
        <family val="2"/>
        <charset val="238"/>
      </rPr>
      <t>FIGYELEM! A cash-flow terv reális tervezése mellett nem elvárás, hogy a gazdálkodás cash-flow minden hónapban pozitív legyen! VISZONT a záró pénzügyi egyenleg értéke nem lehet negatív! Negatív záró pénzügyi egyenleg esetén a pályázat elutasításra kerül!!!</t>
    </r>
    <r>
      <rPr>
        <b/>
        <sz val="14"/>
        <color theme="1"/>
        <rFont val="Arial"/>
        <family val="2"/>
        <charset val="238"/>
      </rPr>
      <t xml:space="preserve">
</t>
    </r>
  </si>
  <si>
    <t>Szállítás-rakodás, raktározás költségei</t>
  </si>
  <si>
    <t>Karbantartási költségek</t>
  </si>
  <si>
    <t>Hirdetés, reklám, propaganda költségek</t>
  </si>
  <si>
    <t>Utazási és kiküldetési költségek</t>
  </si>
  <si>
    <t>Oktatás, és továbbképzés költségei</t>
  </si>
  <si>
    <t>Egyéb igénybe vett szolgáltatások költségei</t>
  </si>
  <si>
    <t>06./3</t>
  </si>
  <si>
    <t>06./4</t>
  </si>
  <si>
    <t>06./5</t>
  </si>
  <si>
    <t>06./6</t>
  </si>
  <si>
    <t>06./7</t>
  </si>
  <si>
    <t>KATA adózás</t>
  </si>
  <si>
    <r>
      <rPr>
        <b/>
        <sz val="16"/>
        <color theme="1"/>
        <rFont val="Arial"/>
        <family val="2"/>
        <charset val="238"/>
      </rPr>
      <t>Fő működési jellemzők, termelés/szolgáltatás működési folyamata</t>
    </r>
    <r>
      <rPr>
        <b/>
        <sz val="14"/>
        <color theme="1"/>
        <rFont val="Arial"/>
        <family val="2"/>
        <charset val="238"/>
      </rPr>
      <t xml:space="preserve">
</t>
    </r>
    <r>
      <rPr>
        <sz val="14"/>
        <color theme="1"/>
        <rFont val="Arial"/>
        <family val="2"/>
        <charset val="238"/>
      </rPr>
      <t xml:space="preserve">A működési terv leírásakor a termelési/szolgáltatási folyamat, a technológia, az igénybe vett berendezések bemutatására is ki kell térni.
</t>
    </r>
    <r>
      <rPr>
        <b/>
        <sz val="14"/>
        <color theme="1"/>
        <rFont val="Arial"/>
        <family val="2"/>
        <charset val="238"/>
      </rPr>
      <t xml:space="preserve">
a) A termelés / szolgáltatás működési folyamata (max. 3000 karakter)</t>
    </r>
    <r>
      <rPr>
        <sz val="14"/>
        <color theme="1"/>
        <rFont val="Arial"/>
        <family val="2"/>
        <charset val="238"/>
      </rPr>
      <t xml:space="preserve">
A termelés / szolgáltatás működési folyamatának bemutatása során át kell gondolni és be kell mutatni azt, hogyan működik majd a vállalkozás, milyen folyamatokból tevődik össze a termékelőállítás- és értékesítés, a szolgáltatási folyamat. A leírásnak az elsődleges tevékenységeken túl az egyéb, támogató tevékenységek ismertetését is tartalmaznia kell. Fő szempontok:
- Működési rend bemutatása (pl. üzemidő, nyitvatartási idő)
- Fő termelési, szolgáltatási folyamatok leírása (pl. termelés esetén beszerzés, raktározás, előkészítés, termékelőállítás, raktározás, értékesítés, stb.; az egyes folyamatok egymásra épülése, tervezett kapacitások)
- Alkalmazott technológiák bemutatása
- Egyéb támogató tevékenységek bemutatása (pl. HR, információs rendszerek, pénzügy)
</t>
    </r>
    <r>
      <rPr>
        <b/>
        <sz val="14"/>
        <color theme="1"/>
        <rFont val="Arial"/>
        <family val="2"/>
        <charset val="238"/>
      </rPr>
      <t>b) Beszerzés, rendszeres beszállítók, üzleti partnerek (max. 1000 karakter)</t>
    </r>
    <r>
      <rPr>
        <sz val="14"/>
        <color theme="1"/>
        <rFont val="Arial"/>
        <family val="2"/>
        <charset val="238"/>
      </rPr>
      <t xml:space="preserve">
A termeléshez, szolgáltatásnyújtáshoz szükség lehet különböző alapanyok, áruk, szolgáltatások beszerzésére (külső vállalkozástól). Sorolja fel, hogy milyen termékcsoportok, szolgáltatások esetében vesz igénybe külső beszállítót. Mutassa be rendszeres (tervezett) beszállítóit, üzleti partnereit. Az üzleti terv mellékletét képezi a fő beszállítókkal, üzleti partnerekkel (vevőkkel) kötött együttműködési megállapodás.
</t>
    </r>
    <r>
      <rPr>
        <b/>
        <sz val="14"/>
        <color theme="1"/>
        <rFont val="Arial"/>
        <family val="2"/>
        <charset val="238"/>
      </rPr>
      <t>c) Emberi erőforrás terv</t>
    </r>
    <r>
      <rPr>
        <sz val="14"/>
        <color theme="1"/>
        <rFont val="Arial"/>
        <family val="2"/>
        <charset val="238"/>
      </rPr>
      <t xml:space="preserve">
Minden vállalkozásnál alapvető fontosságú, hogy biztosítani tudja azokat a humán erőforrásokat, melyek révén képes lesz a sikeres működésre. A munkaerő-szükséglet meghatározásához összesíteni kell azokat a munkaköröket, amelyek elősegítik a vállalkozás céljainak megvalósítását. 
Táblázatos formában mutassa be, hogy milyen emberi erőforrásokkal tervez: milyen munkakörökben, hány főt kíván foglalkoztatni, ezekhez a feladatkörökhöz milyen végzettségre, szaktudásra van szükség, milyen jogviszonyban tervezi az alkalmazottak foglalkoztatását (pl. főállásban, mellékállásban, idénymunkával).
Önmagát is szerepeltesse a táblázatban!
</t>
    </r>
    <r>
      <rPr>
        <b/>
        <sz val="14"/>
        <color theme="1"/>
        <rFont val="Arial"/>
        <family val="2"/>
        <charset val="238"/>
      </rPr>
      <t>d) Foglalkoztatottak tervezett létszáma</t>
    </r>
    <r>
      <rPr>
        <sz val="14"/>
        <color theme="1"/>
        <rFont val="Arial"/>
        <family val="2"/>
        <charset val="238"/>
      </rPr>
      <t xml:space="preserve">
A stratégiai célok figyelembevételével meg kell határozni azt a munkaerő-szükségletet, amely a vállalkozásnál adott időszakban elvégzendő feladatok ellátásához szükséges. Kérjük, adja meg, hogy a következő 4 év során milyen foglalkoztatotti létszámmal tervez (összesen, önmagát is beleértve - így a létszámadatnak minden évben minimum 1 főnek kell lennie). Ehhez vegye figyelembe a várható keresletnövekedést, termelésnövekedést.
Kérjük, gondolja át a működés során (pl. termelés, szolgáltatás folyamatában; beszerzések kapcsán; humán erőforrások biztosítása során) esetlegesen felmerülő lehetséges veszélyeket, kockázatokat is és mutassa be, hogyan tervezi ezeket elhárítani, kezelni.</t>
    </r>
  </si>
  <si>
    <r>
      <rPr>
        <b/>
        <sz val="16"/>
        <color theme="1"/>
        <rFont val="Arial"/>
        <family val="2"/>
        <charset val="238"/>
      </rPr>
      <t>Piacelemzés, marketingtevékenység</t>
    </r>
    <r>
      <rPr>
        <b/>
        <sz val="14"/>
        <color theme="1"/>
        <rFont val="Arial"/>
        <family val="2"/>
        <charset val="238"/>
      </rPr>
      <t xml:space="preserve">
</t>
    </r>
    <r>
      <rPr>
        <sz val="14"/>
        <color theme="1"/>
        <rFont val="Arial"/>
        <family val="2"/>
        <charset val="238"/>
      </rPr>
      <t>A piacelemzés a vállalkozása által kínált termékek, szolgáltatások fő vevőkörének bemutatására, a konkurens vállalkozások számbavételére terjed ki. A marketingtevékenység leírása a termékek / szolgáltatások árának és értékesítési megoldásainak, valamint promóciójának az ismertetésére szolgál.</t>
    </r>
    <r>
      <rPr>
        <b/>
        <sz val="14"/>
        <color theme="1"/>
        <rFont val="Arial"/>
        <family val="2"/>
        <charset val="238"/>
      </rPr>
      <t xml:space="preserve">
a) Célcsoportok, vevőkör (max. 1000 karakter)</t>
    </r>
    <r>
      <rPr>
        <sz val="14"/>
        <color theme="1"/>
        <rFont val="Arial"/>
        <family val="2"/>
        <charset val="238"/>
      </rPr>
      <t xml:space="preserve">
Röviden mutassa be, kinek, milyen vevőkörnek kívánja a termékeit értékesíteni, szolgáltatásait nyújtani!
- Kik lesznek a fő vásárlói, vendégei, ügyfelei, megrendelői? Hogyan jellemezhetők a fő célcsoportok (pl. életkor, nem, stílus, stb. alapján)? Lehetőség szerint minél jobban azonosítsa be a vásárlók / szolgáltatást igénybe vevők körét (pl. játszóház esetén a 2-5 éves kisgyermeket nevelő szülők).
- Hogyan elégíti ki a vásárlók igényeit a termék/szolgáltatás? Miért van szükségük adott termékre, szolgáltatásra, milyen előnyöket kínál nekik ez? (pl. játszóház esetén tartalmas és biztonságos időtöltés a gyermekeknek, miközben a szülők intézhetik ügyeiket, bevásárolhatnak, stb.)
- Próbálja számszerűsíteni a vásárlók / igénybevevők sokaságát. (pl. adott városrészben élő kisgyermekes családok száma, ha van erről információja)
</t>
    </r>
    <r>
      <rPr>
        <b/>
        <sz val="14"/>
        <color theme="1"/>
        <rFont val="Arial"/>
        <family val="2"/>
        <charset val="238"/>
      </rPr>
      <t>b) Konkurensek (versenytársak) (max. 1000 karakter)</t>
    </r>
    <r>
      <rPr>
        <sz val="14"/>
        <color theme="1"/>
        <rFont val="Arial"/>
        <family val="2"/>
        <charset val="238"/>
      </rPr>
      <t xml:space="preserve">
Röviden mutassa be, milyen konkurensei (versenytársai) vannak / lesznek és milyen versenyelőnyei lehetnek ezekkel szemben.
- Mutassa be a konkurenseit. Konkurensnek nevezzük azokat a vállalkozásokat, melyek a miénkhez hasonló termékeket / szolgáltatásokat kínálnak, azonos célcsoportoknak (pl. játszóház esetén a konkurensek lehetnek már működő játszóházak a környéken, vagy olyan egyéb szabadidős létesítmények, ahol a szülők ott tudják hagyni gyermekeiket, miközben ők ügyeiket intézik, vásárolnak, stb.). 
- Milyen versenyelőnyei lehetnek az Ön által tervezett vállalkozásnak a konkurensekkel szemben? Miben tud többet, jobbat nyújtani a célcsoportnak, ami miatt inkább az Ön termékeit / szolgáltatásait választják majd a konkurensekével szemben? (pl. az Ön játszóházában büfé is van, így uzsonnázni is tudnak a gyermekek / tovább tart nyitva / kisebb-nagyobb gyermekeknek is jó / több a játék / jobbak a játékok, stb.)
- Milyen együttműködési lehetőségeket lát a versenytársaival? (pl. közös marketing, értékesítés; érdekképviselet)
</t>
    </r>
    <r>
      <rPr>
        <b/>
        <sz val="14"/>
        <color theme="1"/>
        <rFont val="Arial"/>
        <family val="2"/>
        <charset val="238"/>
      </rPr>
      <t>c) Árazás (max. 1000 karakter)</t>
    </r>
    <r>
      <rPr>
        <sz val="14"/>
        <color theme="1"/>
        <rFont val="Arial"/>
        <family val="2"/>
        <charset val="238"/>
      </rPr>
      <t xml:space="preserve">
Milyen árakkal kíván dolgozni?
- Mutassa be, hogy milyen árakat kíván alkalmazni a termékei értékesítésekor, a szolgáltatásnyújtáskor (fő tevékenységei - termékek, szolgáltatások - tervezett ára).
- Amennyiben az alapár mellett elérhetőek lesznek különböző kedvezmények, akkor ezeket is tüntesse itt fel (pl. 1 év alatt ingyenes a játszóház; 3 gyermek együttes érkezése esetén 20% kedvezményt biztosít, csoportkedvezményt biztosít, stb.) 
</t>
    </r>
    <r>
      <rPr>
        <b/>
        <sz val="14"/>
        <color theme="1"/>
        <rFont val="Arial"/>
        <family val="2"/>
        <charset val="238"/>
      </rPr>
      <t>d) Értékesítés (max. 1000 karakter)</t>
    </r>
    <r>
      <rPr>
        <sz val="14"/>
        <color theme="1"/>
        <rFont val="Arial"/>
        <family val="2"/>
        <charset val="238"/>
      </rPr>
      <t xml:space="preserve">
Milyen módon kívánja a termékeit / szolgáltatásait értékesíteni?
Az értékesítés során különböző megoldásokkal élhet, különböző helyszíneken vagy "felületeken" tudja eladni termékeit / szolgáltatásait. Az értékesítés történhet közvetlenül a fogyasztónak, felhasználónak, vagy beiktathat értékesítési partnereket is (ebben az esetben közvetett értékesítésről beszélünk). 
- Mutassa be a tervezett értékesítési megoldásokat. Ilyen lehet például a helyszíni értékesítés (üzletben, szolgáltatóhelyen), a személyes eladás, az online értékesítés, a postai értékesítés, stb. (pl. játszóház esetén a belépők értékesíthetők közvetlenül a helyszínen, de akár online bejelentkezésre és jegyvásárlásra is mód lehet).
- Kizárólag közvetlenül a célcsoportnak (vevőknek, szolgáltatást igénybevevőknek) adja majd el a termékeit / szolgáltatásait, vagy lesznek olyan értékesítési partnerei, akikkel együttműködik ebben? (pl. játszóház szolgáltatásainak értékesítése magánóvodákon keresztül)
- Mely értékesítési csatornáknak lesz a legnagyobb szerepe, és melyek lesznek kevésbé hangsúlyosak?
</t>
    </r>
    <r>
      <rPr>
        <b/>
        <sz val="14"/>
        <color theme="1"/>
        <rFont val="Arial"/>
        <family val="2"/>
        <charset val="238"/>
      </rPr>
      <t>e) Kommunikáció (max. 1000 karakter)</t>
    </r>
    <r>
      <rPr>
        <sz val="14"/>
        <color theme="1"/>
        <rFont val="Arial"/>
        <family val="2"/>
        <charset val="238"/>
      </rPr>
      <t xml:space="preserve">
Mutassa be, milyen módon kívánja a vállalkozását, annak termékeit / szolgáltatásait bemutatni a célcsoportoknak, népszerűsíteni ezeket.  A kommunikációs eszközök lehetnek például különböző hirdetések, reklámok, szórólapok, hírlevelek, plakátok, stb. Fontos, hogy olyan kommunikációs eszközöket válasszon, amelyekkel jól elérhetők az Ön által megcélzott vásárlók, vendégek, és a bevételeihez mérten költséghatékony megoldást jelentenek (egy televíziós hirdetés ára például igen magas és nem feltétlenül azokat éri el, akiket Ön valóban megcélzott).
Mutassa be azt is, hogyan ösztönözné leendő vevőit terméke/szolgáltatása megvásárlására; pl: akcók, kuponok alkalmazása, amennyiben tervez ilyeneket.
A rövid szöveges leírás után a táblázatban jelölje meg, hogy milyen kommunikációs eszközöket kíván alkalmazni (soronként a legördülő "x" kiválasztásával).
</t>
    </r>
    <r>
      <rPr>
        <sz val="14"/>
        <color rgb="FFFF0000"/>
        <rFont val="Arial"/>
        <family val="2"/>
        <charset val="238"/>
      </rPr>
      <t xml:space="preserve">FIGYELEM: A pályázati felhívás által előírt kötelező nyilvánossági feladatok biztosítása nélkülözhetetlen.
</t>
    </r>
    <r>
      <rPr>
        <sz val="14"/>
        <color theme="1"/>
        <rFont val="Arial"/>
        <family val="2"/>
        <charset val="238"/>
      </rPr>
      <t>Kérjük, gondolja át a fenti tevékenységek (vevőkör megnyerése, konkurensek, marketingtevékenységek) kapcsán esetlegesen felmerülő lehetséges veszélyeket, kockázatokat is és mutassa be, hogyan tervezi ezeket elhárítani, kezelni.</t>
    </r>
  </si>
  <si>
    <r>
      <rPr>
        <b/>
        <sz val="16"/>
        <color theme="1"/>
        <rFont val="Arial"/>
        <family val="2"/>
        <charset val="238"/>
      </rPr>
      <t>A támogatott személyes céljai és jellemzői</t>
    </r>
    <r>
      <rPr>
        <b/>
        <sz val="14"/>
        <color theme="1"/>
        <rFont val="Arial"/>
        <family val="2"/>
        <charset val="238"/>
      </rPr>
      <t xml:space="preserve">
</t>
    </r>
    <r>
      <rPr>
        <sz val="14"/>
        <color theme="1"/>
        <rFont val="Arial"/>
        <family val="2"/>
        <charset val="238"/>
      </rPr>
      <t xml:space="preserve">A vállalkozás sikeres működtetéséhez elengedhetetlen, hogy megfelelő készségekkel bíró és hozzáállású vállalkozó álljon annak élén. Ehhez értékelni kell a vállalkozó személyes tulajdonságait, készségeit, tapasztalatait és jártasságát. Amennyiben a GINOP-5.1.9-17 projekt keretében sor került az Ön esetében kompetenciamérésre és/vagy kompetenciafejlesztésre, javasoljuk az önmagáról megtudott tények beépítését.
Az alábbiakban a támogatott vállalkozó személyes céljainak, jellemzőinek a rövid, lényegre törő kifejtése szükséges, az alábbi szempontok mentén:
</t>
    </r>
    <r>
      <rPr>
        <b/>
        <sz val="14"/>
        <color theme="1"/>
        <rFont val="Arial"/>
        <family val="2"/>
        <charset val="238"/>
      </rPr>
      <t>a) Személyes célok, motiváció (max. 500 karakter)</t>
    </r>
    <r>
      <rPr>
        <sz val="14"/>
        <color theme="1"/>
        <rFont val="Arial"/>
        <family val="2"/>
        <charset val="238"/>
      </rPr>
      <t xml:space="preserve">
Fejtse ki azt, hogy milyen személyes célok vezették ahhoz, hogy saját vállalkozást alapítson. 
Miért éppen ezzel a tevékenységgel kíván foglalkozni a vállalkozása keretében? (ez lehet például családi indíttatás, tradíció; iskolai végzettség; felismert üzleti lehetőség; stb.)
</t>
    </r>
    <r>
      <rPr>
        <b/>
        <sz val="14"/>
        <color theme="1"/>
        <rFont val="Arial"/>
        <family val="2"/>
        <charset val="238"/>
      </rPr>
      <t>b) Gyakorlati tapasztalatok (max. 500 karakter)</t>
    </r>
    <r>
      <rPr>
        <sz val="14"/>
        <color theme="1"/>
        <rFont val="Arial"/>
        <family val="2"/>
        <charset val="238"/>
      </rPr>
      <t xml:space="preserve">
Fejtse ki, milyen gyakorlati tapasztalata, munkatapasztalata van? 
Térjen ki a szakmai tapasztalataira, legyen szó munkatapasztalatról, vagy a témához kötődő egyéb tapasztalatokról (pl. képzéshez kapcsolódó gyakorlaton való részvétel, gyakornokság, nyári munka, stb.). 
Emellett fejtse ki vállalkozói, vezetői tapasztalatait, gyakorlatát is, amennyiben rendelkezik már ilyennel.
</t>
    </r>
    <r>
      <rPr>
        <b/>
        <sz val="14"/>
        <color theme="1"/>
        <rFont val="Arial"/>
        <family val="2"/>
        <charset val="238"/>
      </rPr>
      <t>c) Készségek (max. 500 karakter)</t>
    </r>
    <r>
      <rPr>
        <sz val="14"/>
        <color theme="1"/>
        <rFont val="Arial"/>
        <family val="2"/>
        <charset val="238"/>
      </rPr>
      <t xml:space="preserve">
A vállalkozói lét a szakmai tapasztalat, végzettség mellett számos egyéb készséget, tulajdonságot, kompetenciát követel meg. Fejtse ki, hogy milyen olyan készségekkel, tulajdonságokkal bír, melyek hozzájárulhatnak a sikeres vállalkozói tevékenységéhez. Ilyen lehet például:
- Vezetői, irányítói képesség (pl. motivációs képesség, mások munkájának hatékony irányítása, ellenőrzése, következetesség, információ- ill. tudásátadási képesség, előadói képesség)
- Tervezői, szervezői képesség (pl. stratégiai gondolkodásmód, csapatmunka szervezése)
- Vállalkozói szellem (pl. kockázatvállalás, rugalmasság, gyors döntéshozatal, jó problémamegoldó képesség, információ- és tudáséhség, vevőorientált szemlélet, önérvényesítő képesség)
- Kommunikációs képesség
- Teherbírás, kitartás, stresszkezelési képesség
- Egyéb fontosnak tartott képesség
Kérjük, mutassa be azt is, hogy készségeit, tudását illetően melyek a fejlesztendő területek.</t>
    </r>
  </si>
  <si>
    <r>
      <rPr>
        <b/>
        <sz val="16"/>
        <color theme="1"/>
        <rFont val="Arial"/>
        <family val="2"/>
        <charset val="238"/>
      </rPr>
      <t>A támogatott személyes céljai és jellemzői</t>
    </r>
    <r>
      <rPr>
        <sz val="14"/>
        <color theme="1"/>
        <rFont val="Arial"/>
        <family val="2"/>
        <charset val="238"/>
      </rPr>
      <t xml:space="preserve">
A vállalkozás sikeres működtetéséhez elengedhetetlen, hogy megfelelő készségekkel bíró és hozzáállású vállalkozó álljon annak élén. Ehhez értékelni kell a vállalkozó személyes tulajdonságait, készségeit, tapasztalatait és jártasságát. Amennyiben a GINOP-5.1.9-17 projekt keretében sor került az Ön esetében kompetenciamérésre és/vagy kompetenciafejlesztésre, javasoljuk az önmagáról megtudott tények beépítését.
Az alábbiakban a támogatott vállalkozó személyes céljainak, jellemzőinek a rövid, lényegre törő kifejtése szükséges, az alábbi szempontok mentén:
a) Személyes célok, motiváció (max. 500 karakter)
Fejtse ki azt, hogy milyen személyes célok vezették ahhoz, hogy saját vállalkozást alapítson. 
Miért éppen ezzel a tevékenységgel kíván foglalkozni a vállalkozása keretében? (ez lehet például családi indíttatás, tradíció; iskolai végzettség; felismert üzleti lehetőség; stb.)
b) Gyakorlati tapasztalatok (max. 500 karakter)
Fejtse ki, milyen gyakorlati tapasztalata, munkatapasztalata van? 
Térjen ki a szakmai tapasztalataira, legyen szó munkatapasztalatról, vagy a témához kötődő egyéb tapasztalatokról (pl. képzéshez kapcsolódó gyakorlaton való részvétel, gyakornokság, nyári munka, stb.). 
Emellett fejtse ki vállalkozói, vezetői tapasztalatait, gyakorlatát is, amennyiben rendelkezik már ilyennel.
c) Készségek (max. 500 karakter)
A vállalkozói lét a szakmai tapasztalat, végzettség mellett számos egyéb készséget, tulajdonságot, kompetenciát követel meg. Fejtse ki, hogy milyen olyan készségekkel, tulajdonságokkal bír, melyek hozzájárulhatnak a sikeres vállalkozói tevékenységéhez. Ilyen lehet például:
- Vezetői, irányítói képesség (pl. motivációs képesség, mások munkájának hatékony irányítása, ellenőrzése, következetesség, információ- ill. tudásátadási képesség, előadói képesség)
- Tervezői, szervezői képesség (pl. stratégiai gondolkodásmód, csapatmunka szervezése)
- Vállalkozói szellem (pl. kockázatvállalás, rugalmasság, gyors döntéshozatal, jó problémamegoldó képesség, információ- és tudáséhség, vevőorientált szemlélet, önérvényesítő képesség)
- Kommunikációs képesség
- Teherbírás, kitartás, stresszkezelési képesség
- Egyéb fontosnak tartott képesség
Kérjük, mutassa be azt is, hogy készségeit, tudását illetően melyek a fejlesztendő területek.</t>
    </r>
  </si>
  <si>
    <r>
      <rPr>
        <b/>
        <sz val="16"/>
        <color theme="1"/>
        <rFont val="Arial"/>
        <family val="2"/>
        <charset val="238"/>
      </rPr>
      <t>MŰKÖDÉS JELLEMZŐI
Fő működési jellemzők, termelés/szolgáltatás működési folyamata</t>
    </r>
    <r>
      <rPr>
        <b/>
        <sz val="14"/>
        <color theme="1"/>
        <rFont val="Arial"/>
        <family val="2"/>
        <charset val="238"/>
      </rPr>
      <t xml:space="preserve">
</t>
    </r>
    <r>
      <rPr>
        <sz val="14"/>
        <color theme="1"/>
        <rFont val="Arial"/>
        <family val="2"/>
        <charset val="238"/>
      </rPr>
      <t xml:space="preserve">A működési terv leírásakor a termelési/szolgáltatási folyamat, a technológia, az igénybe vett berendezések bemutatására is ki kell térni.
</t>
    </r>
    <r>
      <rPr>
        <b/>
        <sz val="14"/>
        <color theme="1"/>
        <rFont val="Arial"/>
        <family val="2"/>
        <charset val="238"/>
      </rPr>
      <t xml:space="preserve">
a) A termelés / szolgáltatás működési folyamata (max. 3000 karakter)</t>
    </r>
    <r>
      <rPr>
        <sz val="14"/>
        <color theme="1"/>
        <rFont val="Arial"/>
        <family val="2"/>
        <charset val="238"/>
      </rPr>
      <t xml:space="preserve">
A termelés / szolgáltatás működési folyamatának bemutatása során át kell gondolni és be kell mutatni azt, hogyan működik majd a vállalkozás, milyen folyamatokból tevődik össze a termékelőállítás- és értékesítés, a szolgáltatási folyamat. A leírásnak az elsődleges tevékenységeken túl az egyéb, támogató tevékenységek ismertetését is tartalmaznia kell. Fő szempontok:
- Működési rend bemutatása (pl. üzemidő, nyitvatartási idő)
- Fő termelési, szolgáltatási folyamatok leírása (pl. termelés esetén beszerzés, raktározás, előkészítés, termékelőállítás, raktározás, értékesítés, stb.; az egyes folyamatok egymásra épülése, tervezett kapacitások)
- Alkalmazott technológiák bemutatása
- Egyéb támogató tevékenységek bemutatása (pl. HR, információs rendszerek, pénzügy)
</t>
    </r>
    <r>
      <rPr>
        <b/>
        <sz val="14"/>
        <color theme="1"/>
        <rFont val="Arial"/>
        <family val="2"/>
        <charset val="238"/>
      </rPr>
      <t>b) Beszerzés, rendszeres beszállítók, üzleti partnerek (max. 1000 karakter)</t>
    </r>
    <r>
      <rPr>
        <sz val="14"/>
        <color theme="1"/>
        <rFont val="Arial"/>
        <family val="2"/>
        <charset val="238"/>
      </rPr>
      <t xml:space="preserve">
A termeléshez, szolgáltatásnyújtáshoz szükség lehet különböző alapanyok, áruk, szolgáltatások beszerzésére (külső vállalkozástól). Sorolja fel, hogy milyen termékcsoportok, szolgáltatások esetében vesz igénybe külső beszállítót. Mutassa be rendszeres (tervezett) beszállítóit, üzleti partnereit. Az üzleti terv mellékletét képezi a fő beszállítókkal, üzleti partnerekkel (vevőkkel) kötött együttműködési megállapodás.
</t>
    </r>
    <r>
      <rPr>
        <b/>
        <sz val="14"/>
        <color theme="1"/>
        <rFont val="Arial"/>
        <family val="2"/>
        <charset val="238"/>
      </rPr>
      <t>c) Emberi erőforrás terv</t>
    </r>
    <r>
      <rPr>
        <sz val="14"/>
        <color theme="1"/>
        <rFont val="Arial"/>
        <family val="2"/>
        <charset val="238"/>
      </rPr>
      <t xml:space="preserve">
Minden vállalkozásnál alapvető fontosságú, hogy biztosítani tudja azokat a humán erőforrásokat, melyek révén képes lesz a sikeres működésre. A munkaerő-szükséglet meghatározásához összesíteni kell azokat a munkaköröket, amelyek elősegítik a vállalkozás céljainak megvalósítását. 
Táblázatos formában mutassa be, hogy milyen emberi erőforrásokkal tervez: milyen munkakörökben, hány főt kíván foglalkoztatni, ezekhez a feladatkörökhöz milyen végzettségre, szaktudásra van szükség, milyen jogviszonyban tervezi az alkalmazottak foglalkoztatását (pl. főállásban, mellékállásban, idénymunkával).
Önmagát is szerepeltesse a táblázatban!
</t>
    </r>
    <r>
      <rPr>
        <b/>
        <sz val="14"/>
        <color theme="1"/>
        <rFont val="Arial"/>
        <family val="2"/>
        <charset val="238"/>
      </rPr>
      <t>d) Foglalkoztatottak tervezett létszáma</t>
    </r>
    <r>
      <rPr>
        <sz val="14"/>
        <color theme="1"/>
        <rFont val="Arial"/>
        <family val="2"/>
        <charset val="238"/>
      </rPr>
      <t xml:space="preserve">
A stratégiai célok figyelembevételével meg kell határozni azt a munkaerő-szükségletet, amely a vállalkozásnál adott időszakban elvégzendő feladatok ellátásához szükséges. Kérjük, adja meg, hogy a következő 4 év során milyen foglalkoztatotti létszámmal tervez (összesen, önmagát is beleértve - így a létszámadatnak minden évben minimum 1 főnek kell lennie). Ehhez vegye figyelembe a várható keresletnövekedést, termelésnövekedést.
Kérjük, gondolja át a működés során (pl. termelés, szolgáltatás folyamatában; beszerzések kapcsán; humán erőforrások biztosítása során) esetlegesen felmerülő lehetséges veszélyeket, kockázatokat is és mutassa be, hogyan tervezi ezeket elhárítani, kezelni.</t>
    </r>
  </si>
  <si>
    <r>
      <rPr>
        <b/>
        <sz val="16"/>
        <color theme="1"/>
        <rFont val="Arial"/>
        <family val="2"/>
        <charset val="238"/>
      </rPr>
      <t>Piacelemzés, marketingtevékenység</t>
    </r>
    <r>
      <rPr>
        <b/>
        <sz val="14"/>
        <color theme="1"/>
        <rFont val="Arial"/>
        <family val="2"/>
        <charset val="238"/>
      </rPr>
      <t xml:space="preserve">
</t>
    </r>
    <r>
      <rPr>
        <sz val="14"/>
        <color theme="1"/>
        <rFont val="Arial"/>
        <family val="2"/>
        <charset val="238"/>
      </rPr>
      <t>A piacelemzés a vállalkozása által kínált termékek, szolgáltatások fő vevőkörének bemutatására, a konkurens vállalkozások számbavételére terjed ki. A marketingtevékenység leírása a termékek / szolgáltatások árának és értékesítési megoldásainak, valamint promóciójának az ismertetésére szolgál.</t>
    </r>
    <r>
      <rPr>
        <b/>
        <sz val="14"/>
        <color theme="1"/>
        <rFont val="Arial"/>
        <family val="2"/>
        <charset val="238"/>
      </rPr>
      <t xml:space="preserve">
a) Célcsoportok, vevőkör (max. 1000 karakter)</t>
    </r>
    <r>
      <rPr>
        <sz val="14"/>
        <color theme="1"/>
        <rFont val="Arial"/>
        <family val="2"/>
        <charset val="238"/>
      </rPr>
      <t xml:space="preserve">
Röviden mutassa be, kinek, milyen vevőkörnek kívánja a termékeit értékesíteni, szolgáltatásait nyújtani!
- Kik lesznek a fő vásárlói, vendégei, ügyfelei, megrendelői? Hogyan jellemezhetők a fő célcsoportok (pl. életkor, nem, stílus, stb. alapján)? Lehetőség szerint minél jobban azonosítsa be a vásárlók / szolgáltatást igénybe vevők körét (pl. játszóház esetén a 2-5 éves kisgyermeket nevelő szülők).
- Hogyan elégíti ki a vásárlók igényeit a termék/szolgáltatás? Miért van szükségük adott termékre, szolgáltatásra, milyen előnyöket kínál nekik ez? (pl. játszóház esetén tartalmas és biztonságos időtöltés a gyermekeknek, miközben a szülők intézhetik ügyeiket, bevásárolhatnak, stb.)
- Próbálja számszerűsíteni a vásárlók / igénybevevők sokaságát. (pl. adott városrészben élő kisgyermekes családok száma, ha van erről információja)
</t>
    </r>
    <r>
      <rPr>
        <b/>
        <sz val="14"/>
        <color theme="1"/>
        <rFont val="Arial"/>
        <family val="2"/>
        <charset val="238"/>
      </rPr>
      <t>b) Konkurensek (versenytársak) (max. 1000 karakter)</t>
    </r>
    <r>
      <rPr>
        <sz val="14"/>
        <color theme="1"/>
        <rFont val="Arial"/>
        <family val="2"/>
        <charset val="238"/>
      </rPr>
      <t xml:space="preserve">
Röviden mutassa be, milyen konkurensei (versenytársai) vannak / lesznek és milyen versenyelőnyei lehetnek ezekkel szemben.
- Mutassa be a konkurenseit. Konkurensnek nevezzük azokat a vállalkozásokat, melyek a miénkhez hasonló termékeket / szolgáltatásokat kínálnak, azonos célcsoportoknak (pl. játszóház esetén a konkurensek lehetnek már működő játszóházak a környéken, vagy olyan egyéb szabadidős létesítmények, ahol a szülők ott tudják hagyni gyermekeiket, miközben ők ügyeiket intézik, vásárolnak, stb.). 
- Milyen versenyelőnyei lehetnek az Ön által tervezett vállalkozásnak a konkurensekkel szemben? Miben tud többet, jobbat nyújtani a célcsoportnak, ami miatt inkább az Ön termékeit / szolgáltatásait választják majd a konkurensekével szemben? (pl. az Ön játszóházában büfé is van, így uzsonnázni is tudnak a gyermekek / tovább tart nyitva / kisebb-nagyobb gyermekeknek is jó / több a játék / jobbak a játékok, stb.)
- Milyen együttműködési lehetőségeket lát a versenytársaival? (pl. közös marketing, értékesítés; érdekképviselet)
</t>
    </r>
    <r>
      <rPr>
        <b/>
        <sz val="14"/>
        <color theme="1"/>
        <rFont val="Arial"/>
        <family val="2"/>
        <charset val="238"/>
      </rPr>
      <t>c) Árazás (max. 1000 karakter)</t>
    </r>
    <r>
      <rPr>
        <sz val="14"/>
        <color theme="1"/>
        <rFont val="Arial"/>
        <family val="2"/>
        <charset val="238"/>
      </rPr>
      <t xml:space="preserve">
Milyen árakkal kíván dolgozni?
- Mutassa be, hogy milyen árakat kíván alkalmazni a termékei értékesítésekor, a szolgáltatásnyújtáskor (fő tevékenységei - termékek, szolgáltatások - tervezett ára).
- Amennyiben az alapár mellett elérhetőek lesznek különböző kedvezmények, akkor ezeket is tüntesse itt fel (pl. 1 év alatt ingyenes a játszóház; 3 gyermek együttes érkezése esetén 20% kedvezményt biztosít, csoportkedvezményt biztosít, stb.) 
</t>
    </r>
    <r>
      <rPr>
        <b/>
        <sz val="14"/>
        <color theme="1"/>
        <rFont val="Arial"/>
        <family val="2"/>
        <charset val="238"/>
      </rPr>
      <t>d) Értékesítés (max. 1000 karakter)</t>
    </r>
    <r>
      <rPr>
        <sz val="14"/>
        <color theme="1"/>
        <rFont val="Arial"/>
        <family val="2"/>
        <charset val="238"/>
      </rPr>
      <t xml:space="preserve">
Milyen módon kívánja a termékeit / szolgáltatásait értékesíteni?
Az értékesítés során különböző megoldásokkal élhet, különböző helyszíneken vagy "felületeken" tudja eladni termékeit / szolgáltatásait. Az értékesítés történhet közvetlenül a fogyasztónak, felhasználónak, vagy beiktathat értékesítési partnereket is (ebben az esetben közvetett értékesítésről beszélünk). 
- Mutassa be a tervezett értékesítési megoldásokat. Ilyen lehet például a helyszíni értékesítés (üzletben, szolgáltatóhelyen), a személyes eladás, az online értékesítés, a postai értékesítés, stb. (pl. játszóház esetén a belépők értékesíthetők közvetlenül a helyszínen, de akár online bejelentkezésre és jegyvásárlásra is mód lehet).
- Kizárólag közvetlenül a célcsoportnak (vevőknek, szolgáltatást igénybevevőknek) adja majd el a termékeit / szolgáltatásait, vagy lesznek olyan értékesítési partnerei, akikkel együttműködik ebben? (pl. játszóház szolgáltatásainak értékesítése magánóvodákon keresztül)
- Mely értékesítési csatornáknak lesz a legnagyobb szerepe, és melyek lesznek kevésbé hangsúlyosak?
</t>
    </r>
    <r>
      <rPr>
        <b/>
        <sz val="14"/>
        <color theme="1"/>
        <rFont val="Arial"/>
        <family val="2"/>
        <charset val="238"/>
      </rPr>
      <t>e) Kommunikáció (max. 1000 karakter)</t>
    </r>
    <r>
      <rPr>
        <sz val="14"/>
        <color theme="1"/>
        <rFont val="Arial"/>
        <family val="2"/>
        <charset val="238"/>
      </rPr>
      <t xml:space="preserve">
Mutassa be, milyen módon kívánja a vállalkozását, annak termékeit / szolgáltatásait bemutatni a célcsoportoknak, népszerűsíteni ezeket.  A kommunikációs eszközök lehetnek például különböző hirdetések, reklámok, szórólapok, hírlevelek, plakátok, stb. Fontos, hogy olyan kommunikációs eszközöket válasszon, amelyekkel jól elérhetők az Ön által megcélzott vásárlók, vendégek, és a bevételeihez mérten költséghatékony megoldást jelentenek (egy televíziós hirdetés ára például igen magas és nem feltétlenül azokat éri el, akiket Ön valóban megcélzott).
Mutassa be azt is, hogyan ösztönözné leendő vevőit terméke/szolgáltatása megvásárlására; pl: akcók, kuponok alkalmazása, amennyiben tervez ilyeneket.
A rövid szöveges leírás után a táblázatban jelölje meg, hogy milyen kommunikációs eszközöket kíván alkalmazni (soronként a legördülő "x" kiválasztásával). </t>
    </r>
    <r>
      <rPr>
        <sz val="14"/>
        <color rgb="FFFF0000"/>
        <rFont val="Arial"/>
        <family val="2"/>
        <charset val="238"/>
      </rPr>
      <t xml:space="preserve">FIGYELEM: A pályázati felhívás által előírt kötelező nyilvánossági feladatok biztosítása nélkülözhetetlen.
</t>
    </r>
    <r>
      <rPr>
        <sz val="14"/>
        <color theme="1"/>
        <rFont val="Arial"/>
        <family val="2"/>
        <charset val="238"/>
      </rPr>
      <t>Kérjük, gondolja át a fenti tevékenységek (vevőkör megnyerése, konkurensek, marketingtevékenységek) kapcsán esetlegesen felmerülő lehetséges veszélyeket, kockázatokat is és mutassa be, hogyan tervezi ezeket elhárítani, kezelni.</t>
    </r>
  </si>
  <si>
    <r>
      <rPr>
        <b/>
        <sz val="16"/>
        <color theme="1"/>
        <rFont val="Arial"/>
        <family val="2"/>
        <charset val="238"/>
      </rPr>
      <t>VÁLLALKOZÓ BEMUTATÁSA</t>
    </r>
    <r>
      <rPr>
        <sz val="14"/>
        <color theme="1"/>
        <rFont val="Arial"/>
        <family val="2"/>
        <charset val="238"/>
      </rPr>
      <t xml:space="preserve">
</t>
    </r>
    <r>
      <rPr>
        <b/>
        <sz val="16"/>
        <color theme="1"/>
        <rFont val="Arial"/>
        <family val="2"/>
        <charset val="238"/>
      </rPr>
      <t>A támogatott adatai</t>
    </r>
    <r>
      <rPr>
        <sz val="14"/>
        <color theme="1"/>
        <rFont val="Arial"/>
        <family val="2"/>
        <charset val="238"/>
      </rPr>
      <t xml:space="preserve">
Adja meg a támogatott tulajdonos adatait:
- Támogatott neve: a pályázó személyazonosító okmányban szereplő teljes neve
- Támogatott születési neve: amennyiben eltér a jelenlegi nevétől, kérjük adja meg
- Születési dátum: személyazonosító okmányban szereplő születési dátum; év, hónap, nap megadásával
- Adóazonosító jel / útlevélszám: magánszemély részére megállapított tíz számjegyű azonosító, amely a hatósági adóigazolványon szerepel / külföldi magánszemély esetén útlevélszám
- Postai elérhetőség: település, irányítószám, közterület neve és típusa, házszám, ajtószám. Kérjük, azt a postacímet adja meg, amelyen biztosan megkapja az Önnek érkező hivatalos leveleket, értesítéseket.
- Email cím: az Ön által rendszeresen használt elektronikus levelezési (email) cím
- Telefonszám: lehetőség szerint mobilszám, egyéb esetben vezetékes telefonszám (körzetszámmal együtt!)
- A GINOP-5.1.9-17 projekt keretében elvégzett képzés(ek) helyszínének megadása (régió)
</t>
    </r>
    <r>
      <rPr>
        <b/>
        <sz val="12"/>
        <color theme="1"/>
        <rFont val="Arial"/>
        <family val="2"/>
        <charset val="238"/>
      </rPr>
      <t/>
    </r>
  </si>
  <si>
    <r>
      <rPr>
        <b/>
        <sz val="16"/>
        <color theme="1"/>
        <rFont val="Arial"/>
        <family val="2"/>
        <charset val="238"/>
      </rPr>
      <t>A támogatott adatai</t>
    </r>
    <r>
      <rPr>
        <b/>
        <sz val="14"/>
        <color theme="1"/>
        <rFont val="Arial"/>
        <family val="2"/>
        <charset val="238"/>
      </rPr>
      <t xml:space="preserve">
</t>
    </r>
    <r>
      <rPr>
        <sz val="14"/>
        <color theme="1"/>
        <rFont val="Arial"/>
        <family val="2"/>
        <charset val="238"/>
      </rPr>
      <t>Adja meg a támogatott tulajdonos adatait:</t>
    </r>
    <r>
      <rPr>
        <b/>
        <sz val="14"/>
        <color theme="1"/>
        <rFont val="Arial"/>
        <family val="2"/>
        <charset val="238"/>
      </rPr>
      <t xml:space="preserve">
</t>
    </r>
    <r>
      <rPr>
        <sz val="14"/>
        <color theme="1"/>
        <rFont val="Arial"/>
        <family val="2"/>
        <charset val="238"/>
      </rPr>
      <t>- Támogatott neve: a pályázó személyazonosító okmányban szereplő teljes neve
- Támogatott születési neve: amennyiben eltér a jelenlegi nevétől, kérjük adja meg
- Születési dátum: személyazonosító okmányban szereplő születési dátum; év, hónap, nap megadásával
- Adóazonosító jel / útlevélszám: magánszemély részére megállapított tíz számjegyű azonosító, amely a hatósági adóigazolványon szerepel / külföldi magánszemély esetén útlevélszám
- Postai elérhetőség: település, irányítószám, közterület neve és típusa, házszám, ajtószám. Kérjük, azt a postacímet adja meg, amelyen biztosan megkapja az Önnek érkező hivatalos leveleket, értesítéseket.
- Email cím: az Ön által rendszeresen használt elektronikus levelezési (email) cím
- Telefonszám: lehetőség szerint mobilszám, egyéb esetben vezetékes telefonszám (körzetszámmal együtt!)
- A GINOP-5.1.9-17 projekt keretében elvégzett képzés(ek) helyszínének megadása (régió)</t>
    </r>
  </si>
  <si>
    <t>Fedlap</t>
  </si>
  <si>
    <t>Célcsoportszegmens</t>
  </si>
  <si>
    <t>Korcsoport</t>
  </si>
  <si>
    <t>25 év alatti</t>
  </si>
  <si>
    <t>25-30 közötti</t>
  </si>
  <si>
    <t>30 feletti</t>
  </si>
  <si>
    <t>Választott nyilvántartási forma</t>
  </si>
  <si>
    <r>
      <rPr>
        <b/>
        <sz val="16"/>
        <color theme="1"/>
        <rFont val="Arial"/>
        <family val="2"/>
        <charset val="238"/>
      </rPr>
      <t>A (tervezett) vállalkozás adatai</t>
    </r>
    <r>
      <rPr>
        <sz val="14"/>
        <color theme="1"/>
        <rFont val="Arial"/>
        <family val="2"/>
        <charset val="238"/>
      </rPr>
      <t xml:space="preserve">
Adja meg a (tervezett) vállalkozása fő adatait:
- Vállalkozás neve: a vállalkozás nevének megadása nem itt, hanem az "Alapfeltételek" munkalapon szükséges, az oda beírt elnevezés automatikusan átemelődik
- Vállalkozás alapításának időpontja: a vállalkozás alapításának tervezett időpontját év, hónap, nap szerint adja meg. </t>
    </r>
    <r>
      <rPr>
        <sz val="14"/>
        <color rgb="FFFF0000"/>
        <rFont val="Arial"/>
        <family val="2"/>
        <charset val="238"/>
      </rPr>
      <t>FIGYELEM: A támogatási kérelem benyújtásakor a vállalkozás alapításának dátuma nem lehet 3 hónapnál régebbi.</t>
    </r>
    <r>
      <rPr>
        <sz val="14"/>
        <color theme="1"/>
        <rFont val="Arial"/>
        <family val="2"/>
        <charset val="238"/>
      </rPr>
      <t xml:space="preserve"> 
- Vállalkozás székhelye: a vállalkozása székhelyének megadásakor a legördülő menü segítségével választható ki a székhely település. </t>
    </r>
    <r>
      <rPr>
        <sz val="14"/>
        <color rgb="FFFF0000"/>
        <rFont val="Arial"/>
        <family val="2"/>
        <charset val="238"/>
      </rPr>
      <t xml:space="preserve">FIGYELEM: támogatás csak a Magyarországon, azon belül a konvergencia régiókban – Észak-Magyarország, Észak-Alföld, Dél-Alföld, Dél-Dunántúl, Nyugat-Dunántúl, Közép-Dunántúl – bejegyzett székhelyű vállalkozásoknak nyújtható. 
</t>
    </r>
    <r>
      <rPr>
        <sz val="14"/>
        <color theme="1"/>
        <rFont val="Arial"/>
        <family val="2"/>
        <charset val="238"/>
      </rPr>
      <t xml:space="preserve">- Vállalkozás telephelye(i): a vállalkozása telephelye(i)nek megadásakor a legördülő menü segítségével választható ki a telephely település. Amennyiben több telephellyel is rendelkezni fog, ezek mindegyikét adja meg (szükség esetén a sorok másolásával bővíthető a lista). </t>
    </r>
    <r>
      <rPr>
        <sz val="14"/>
        <color rgb="FFFF0000"/>
        <rFont val="Arial"/>
        <family val="2"/>
        <charset val="238"/>
      </rPr>
      <t xml:space="preserve">FIGYELEM: támogatásban csak a Magyarországon, azon belül a konvergencia régiókban – Észak-Magyarország, Észak-Alföld, Dél-Alföld, Dél-Dunántúl, Nyugat-Dunántúl, Közép-Dunántúl – begjegyzett telephelyű vállalkozásoknak nyújtható. </t>
    </r>
    <r>
      <rPr>
        <sz val="14"/>
        <color theme="1"/>
        <rFont val="Arial"/>
        <family val="2"/>
        <charset val="238"/>
      </rPr>
      <t xml:space="preserve">
- A vállalkozás jogi típusa: a vállalkozás jogi típusát jelző GFO kód a legördülő menü segítségével állítható be.
</t>
    </r>
    <r>
      <rPr>
        <sz val="14"/>
        <color rgb="FFFF0000"/>
        <rFont val="Arial"/>
        <family val="2"/>
        <charset val="238"/>
      </rPr>
      <t xml:space="preserve">FIGYELEM: kizárólag az alábbi vállalkozási formába tartozó mikro- vagy kisvállalkozások igényelhetnek támogatást:
GFO 113 - Korlátolt felelősségű társaság
GFO 117 – Betéti társaság
GFO 231 – egyéni vállalkozó
GFO 232 – egyéb önálló vállalkozó
GFO 228 – egyéni cég
</t>
    </r>
    <r>
      <rPr>
        <sz val="14"/>
        <color theme="1"/>
        <rFont val="Arial"/>
        <family val="2"/>
        <charset val="238"/>
      </rPr>
      <t xml:space="preserve">- Választott nyilvántartási forma: a vállalkozás választott nyilvántartási formája a legördülő menü segítségével állítható be.
</t>
    </r>
    <r>
      <rPr>
        <sz val="14"/>
        <color rgb="FFFF0000"/>
        <rFont val="Arial"/>
        <family val="2"/>
        <charset val="238"/>
      </rPr>
      <t>FIGYELEM: kizárólag az alábbiak választhatók:
kettős könyvvitelt vezető (GFO 113, 117 esetén választható)
kisadózó vállalkozások tételes adója, KATA (GFO 117, 231 esetén választható)
személyi jövedelemadó hatálya alá tartozó (GFO 231, 232, 228 esetén választható)</t>
    </r>
    <r>
      <rPr>
        <sz val="14"/>
        <color theme="1"/>
        <rFont val="Arial"/>
        <family val="2"/>
        <charset val="238"/>
      </rPr>
      <t xml:space="preserve">
- Áfa-kör: jelölje x-szel azokat az adóköröket, amelyekbe tartozni fog (több adókör is megjelölhető):
Alanyi adómentes: 2019-től a választható alanyi adómentesség értékhatára 12 millió forint nettó bevétel / év
Tárgyi adómentes: meghatározott tevékenységek tárgyi adómentességet élveznek, pl. orvosi tevékenység - tárgyi adómentesség meghatározott tevékenységre vonatkozik, a vállalkozás további tevékenységei lehetnek áfa-körbe tartozók, vagy alanyi mentesek.
Áfa-körbe tartozó adóalany: áfát fizet be, illetve levonásba helyezheti.
- A vállalkozás tevékenységi területe: több válasz megjelölése lehetséges.
- Vállalkozás fő tevékenységének megnevezése és TEÁOR / ÖVTJ besorolása: társas vállalkozások esetében TEÁOR 08 szerint 4 számkódig, egyéni vállalkozók/ egyéni cég esetén az önálló vállalkozók tevékenységi jegyzékének (ÖVTJ) számait kell feltüntetni 4 számkódig, a legördülő menü segítségével
Mindenképpen ellenőrizze, hogy a kiválasztott tevékenység megfelel-e a GINOP pályázati felhívás követelményeinek.
Az egyes TEÁOR / ÖVTJ kódok pontos tartalmáról az alábbi linken talál részletes leírást:
http://www.ksh.hu/teaor_menu
http://www.ksh.hu/ovtj_menu
- További tevékenységek megnevezése és TEÁOR / ÖVTJ besorolása: a főtevékenységekhez hasonlóan a legördülő menü segítségével választhatók ki a további tevékenységek TEÁOR / ÖVTJ számai (több tevékenység esetén a sorok másolásával újabb tevékenységek vehetők fel)
- Területi hatókör: a legszélesebb hatókörű tevékenység hatókörét tüntesse fel a legördülő menük segítségével (helyi, megyei, régiós, országos, nemzetközi hatókör választható)</t>
    </r>
  </si>
  <si>
    <r>
      <rPr>
        <b/>
        <sz val="16"/>
        <color theme="1"/>
        <rFont val="Arial"/>
        <family val="2"/>
        <charset val="238"/>
      </rPr>
      <t>VÁLLALKOZÁS BEMUTATÁSA</t>
    </r>
    <r>
      <rPr>
        <b/>
        <sz val="14"/>
        <color theme="1"/>
        <rFont val="Arial"/>
        <family val="2"/>
        <charset val="238"/>
      </rPr>
      <t xml:space="preserve">
</t>
    </r>
    <r>
      <rPr>
        <b/>
        <sz val="16"/>
        <color theme="1"/>
        <rFont val="Arial"/>
        <family val="2"/>
        <charset val="238"/>
      </rPr>
      <t>A (tervezett) vállalkozás adatai</t>
    </r>
    <r>
      <rPr>
        <sz val="14"/>
        <color theme="1"/>
        <rFont val="Arial"/>
        <family val="2"/>
        <charset val="238"/>
      </rPr>
      <t xml:space="preserve">
Adja meg a (tervezett) vállalkozása fő adatait:
- Vállalkozás neve: a vállalkozás nevének megadása nem itt, hanem az "Alapfeltételek" munkalapon szükséges, az oda beírt elnevezés automatikusan átemelődik
- Vállalkozás alapításának időpontja: a vállalkozás alapításának tervezett időpontját év, hónap, nap szerint adja meg. </t>
    </r>
    <r>
      <rPr>
        <sz val="14"/>
        <color rgb="FFFF0000"/>
        <rFont val="Arial"/>
        <family val="2"/>
        <charset val="238"/>
      </rPr>
      <t>FIGYELEM: A támogatási kérelem benyújtásakor a vállalkozás alapításának dátuma nem lehet 3 hónapnál régebbi.</t>
    </r>
    <r>
      <rPr>
        <sz val="14"/>
        <color theme="1"/>
        <rFont val="Arial"/>
        <family val="2"/>
        <charset val="238"/>
      </rPr>
      <t xml:space="preserve"> 
- Vállalkozás székhelye: a vállalkozása székhelyének megadásakor a legördülő menü segítségével választható ki a székhely település. </t>
    </r>
    <r>
      <rPr>
        <sz val="14"/>
        <color rgb="FFFF0000"/>
        <rFont val="Arial"/>
        <family val="2"/>
        <charset val="238"/>
      </rPr>
      <t xml:space="preserve">FIGYELEM: támogatás csak a Magyarországon, azon belül a konvergencia régiókban – Észak-Magyarország, Észak-Alföld, Dél-Alföld, Dél-Dunántúl, Nyugat-Dunántúl, Közép-Dunántúl – bejegyzett székhelyű vállalkozásoknak nyújtható. 
</t>
    </r>
    <r>
      <rPr>
        <sz val="14"/>
        <color theme="1"/>
        <rFont val="Arial"/>
        <family val="2"/>
        <charset val="238"/>
      </rPr>
      <t xml:space="preserve">- Vállalkozás telephelye(i): a vállalkozása telephelye(i)nek megadásakor a legördülő menü segítségével választható ki a telephely település. Amennyiben több telephellyel is rendelkezni fog, ezek mindegyikét adja meg (szükség esetén a sorok másolásával bővíthető a lista). </t>
    </r>
    <r>
      <rPr>
        <sz val="14"/>
        <color rgb="FFFF0000"/>
        <rFont val="Arial"/>
        <family val="2"/>
        <charset val="238"/>
      </rPr>
      <t xml:space="preserve">FIGYELEM: támogatásban csak a Magyarországon, azon belül a konvergencia régiókban – Észak-Magyarország, Észak-Alföld, Dél-Alföld, Dél-Dunántúl, Nyugat-Dunántúl, Közép-Dunántúl – begjegyzett telephelyű vállalkozásoknak nyújtható. </t>
    </r>
    <r>
      <rPr>
        <sz val="14"/>
        <color theme="1"/>
        <rFont val="Arial"/>
        <family val="2"/>
        <charset val="238"/>
      </rPr>
      <t xml:space="preserve">
- A vállalkozás jogi típusa: a vállalkozás jogi típusát jelző GFO kód a legördülő menü segítségével állítható be.
</t>
    </r>
    <r>
      <rPr>
        <sz val="14"/>
        <color rgb="FFFF0000"/>
        <rFont val="Arial"/>
        <family val="2"/>
        <charset val="238"/>
      </rPr>
      <t xml:space="preserve">FIGYELEM: kizárólag az alábbi vállalkozási formába tartozó mikro- vagy kisvállalkozások igényelhetnek támogatást:
GFO 113 - Korlátolt felelősségű társaság
GFO 117 – Betéti társaság
GFO 231 – egyéni vállalkozó
GFO 232 – egyéb önálló vállalkozó
GFO 228 – egyéni cég
</t>
    </r>
    <r>
      <rPr>
        <sz val="14"/>
        <color theme="1"/>
        <rFont val="Arial"/>
        <family val="2"/>
        <charset val="238"/>
      </rPr>
      <t xml:space="preserve">- Választott nyilvántartási forma: a vállalkozás választott nyilvántartási formája a legördülő menü segítségével állítható be.
</t>
    </r>
    <r>
      <rPr>
        <sz val="14"/>
        <color rgb="FFFF0000"/>
        <rFont val="Arial"/>
        <family val="2"/>
        <charset val="238"/>
      </rPr>
      <t>FIGYELEM: kizárólag az alábbiak választhatók:
kettős könyvvitelt vezető (GFO 113, 117 esetén választható)
kisadózó vállalkozások tételes adója, KATA (GFO 117, 231 esetén választható)
személyi jövedelemadó hatálya alá tartozó (GFO 231, 232, 228 esetén választható)</t>
    </r>
    <r>
      <rPr>
        <sz val="14"/>
        <color theme="1"/>
        <rFont val="Arial"/>
        <family val="2"/>
        <charset val="238"/>
      </rPr>
      <t xml:space="preserve">
- Áfa-kör: jelölje x-szel azokat az adóköröket, amelyekbe tartozni fog (több adókör is megjelölhető):
Alanyi adómentes: 2019-től a választható alanyi adómentesség értékhatára 12 millió forint nettó bevétel / év
Tárgyi adómentes: meghatározott tevékenységek tárgyi adómentességet élveznek, pl. orvosi tevékenység - tárgyi adómentesség meghatározott tevékenységre vonatkozik, a vállalkozás további tevékenységei lehetnek áfa-körbe tartozók, vagy alanyi mentesek.
Áfa-körbe tartozó adóalany: áfát fizet be, illetve levonásba helyezheti.
- A vállalkozás tevékenységi területe: több válasz megjelölése lehetséges.
- Vállalkozás fő tevékenységének megnevezése és TEÁOR / ÖVTJ besorolása: társas vállalkozások esetében TEÁOR 08 szerint 4 számkódig, egyéni vállalkozók/ egyéni cég esetén az önálló vállalkozók tevékenységi jegyzékének (ÖVTJ) számait kell feltüntetni 4 számkódig, a legördülő menü segítségével
Mindenképpen ellenőrizze, hogy a kiválasztott tevékenység megfelel-e a GINOP pályázati felhívás követelményeinek.
Az egyes TEÁOR / ÖVTJ kódok pontos tartalmáról az alábbi linken talál részletes leírást:
http://www.ksh.hu/teaor_menu
http://www.ksh.hu/ovtj_menu
- További tevékenységek megnevezése és TEÁOR / ÖVTJ besorolása: a főtevékenységekhez hasonlóan a legördülő menü segítségével választhatók ki a további tevékenységek TEÁOR / ÖVTJ számai (több tevékenység esetén a sorok másolásával újabb tevékenységek vehetők fel)
- Területi hatókör: a legszélesebb hatókörű tevékenység hatókörét tüntesse fel a legördülő menük segítségével (helyi, megyei, régiós, országos, nemzetközi hatókör választható)</t>
    </r>
  </si>
  <si>
    <r>
      <rPr>
        <b/>
        <sz val="16"/>
        <color theme="1"/>
        <rFont val="Arial"/>
        <family val="2"/>
        <charset val="238"/>
      </rPr>
      <t>Működési költségek, ráfordítások bemutatása (max. 1000 karakter)</t>
    </r>
    <r>
      <rPr>
        <b/>
        <sz val="14"/>
        <color theme="1"/>
        <rFont val="Arial"/>
        <family val="2"/>
        <charset val="238"/>
      </rPr>
      <t xml:space="preserve">
</t>
    </r>
    <r>
      <rPr>
        <sz val="14"/>
        <color theme="1"/>
        <rFont val="Arial"/>
        <family val="2"/>
        <charset val="238"/>
      </rPr>
      <t>Vegye számba és mutassa be, hogy milyen működési költségei lesznek a vállalkozásának.</t>
    </r>
    <r>
      <rPr>
        <b/>
        <sz val="14"/>
        <color theme="1"/>
        <rFont val="Arial"/>
        <family val="2"/>
        <charset val="238"/>
      </rPr>
      <t xml:space="preserve">
</t>
    </r>
    <r>
      <rPr>
        <sz val="14"/>
        <color theme="1"/>
        <rFont val="Arial"/>
        <family val="2"/>
        <charset val="238"/>
      </rPr>
      <t>- Sorolja fel az egyes költségnemeket, költségtípusokat (pl. személyi jellegű ráfordítások, rezsiköltségek,nyersanyagköltségek, ingatlan bérleti díjak, stb.). Vegye számba az állandó és a változó költségeket is.
- Adja meg a költségek számítási módszertanát (pl. bérleti díj 5 ezer Ft/m</t>
    </r>
    <r>
      <rPr>
        <vertAlign val="superscript"/>
        <sz val="14"/>
        <color theme="1"/>
        <rFont val="Arial"/>
        <family val="2"/>
        <charset val="238"/>
      </rPr>
      <t>2</t>
    </r>
    <r>
      <rPr>
        <sz val="14"/>
        <color theme="1"/>
        <rFont val="Arial"/>
        <family val="2"/>
        <charset val="238"/>
      </rPr>
      <t>/hó, egy 50 m</t>
    </r>
    <r>
      <rPr>
        <vertAlign val="superscript"/>
        <sz val="14"/>
        <color theme="1"/>
        <rFont val="Arial"/>
        <family val="2"/>
        <charset val="238"/>
      </rPr>
      <t>2</t>
    </r>
    <r>
      <rPr>
        <sz val="14"/>
        <color theme="1"/>
        <rFont val="Arial"/>
        <family val="2"/>
        <charset val="238"/>
      </rPr>
      <t>-es üzlethelyiség bérlése esetén 250 ezer Ft / hó bérleti díj, éves szinten 3 millió Ft költség). 
- Adja meg a költségek évközbeni alakulásának várható trendjeit, pl. várható-e szezonális ingadozás (pl. nyáron idénymunkások foglalkoztatása miatt nagyobb bérköltség).
- Milyen költségnövekedési vagy éppen költségcsökkenési várakozásai vannak a következő évekre vonatkozóan (költségnövekedést okozhat például a nagyobb termelési mennyiség miatti nyersanyagköltség növekedés; költségcsökkenés előfordulhat például a hatékonyabb működésből származó energiafelhasználás csökkenés miatt).</t>
    </r>
    <r>
      <rPr>
        <sz val="14"/>
        <color rgb="FFFF0000"/>
        <rFont val="Arial"/>
        <family val="2"/>
        <charset val="238"/>
      </rPr>
      <t xml:space="preserve">
Figyelem! Amennyiben Ön alanya az Áfának, úgy nettó költségekkel, ha nem, akkor bruttó költségekkel számoljon.
</t>
    </r>
    <r>
      <rPr>
        <sz val="14"/>
        <color theme="1"/>
        <rFont val="Arial"/>
        <family val="2"/>
        <charset val="238"/>
      </rPr>
      <t xml:space="preserve">A szöveges bemutatást követően töltse ki a következő a) - c) táblázatokat is.
Minden esetben </t>
    </r>
    <r>
      <rPr>
        <b/>
        <sz val="14"/>
        <color theme="1"/>
        <rFont val="Arial"/>
        <family val="2"/>
        <charset val="238"/>
      </rPr>
      <t>Ft-ban számoljon</t>
    </r>
    <r>
      <rPr>
        <sz val="14"/>
        <color theme="1"/>
        <rFont val="Arial"/>
        <family val="2"/>
        <charset val="238"/>
      </rPr>
      <t xml:space="preserve"> (kerekítéssel)!
</t>
    </r>
    <r>
      <rPr>
        <b/>
        <sz val="14"/>
        <color theme="1"/>
        <rFont val="Arial"/>
        <family val="2"/>
        <charset val="238"/>
      </rPr>
      <t>a) Személyi jellegű ráfordítások</t>
    </r>
    <r>
      <rPr>
        <sz val="14"/>
        <color theme="1"/>
        <rFont val="Arial"/>
        <family val="2"/>
        <charset val="238"/>
      </rPr>
      <t xml:space="preserve">
A személyi jellegű ráfordítások a foglalkoztatottak számára kifizetett béreket, valamint a hatályos jogszabályok szerinti munkáltatót terhelő adókat és járulékokat foglalja magában.
</t>
    </r>
    <r>
      <rPr>
        <sz val="14"/>
        <color rgb="FFFF0000"/>
        <rFont val="Arial"/>
        <family val="2"/>
        <charset val="238"/>
      </rPr>
      <t xml:space="preserve">Figyelem! A vállalkozói kivétet, illetve a KATA adózónak kifizetett jövedelmet is itt szerepeltesse!
Bérköltségként havonta 225 000 Ft, valamint a hatályos jogszabályok szerinti, munkáltatót terhelő adók és járulékok számolhatóak el (azaz a felhívás meghirdetésének időpontjában havonta összesen 272 250 Ft). KATÁ-s adózó saját jogviszonyára vonatkozóan csak a kapcsolódó, a személyes közreműködésért
kifizetett jövedelem (a bevétel 60% minősül jövedelemnek) számolható el, amely maximum összege havonta 272 250 Ft lehet. Részmunkaidős foglalkoztatás esetében a munkaidővel arányos bérköltség számolható el.
</t>
    </r>
    <r>
      <rPr>
        <sz val="14"/>
        <color theme="1"/>
        <rFont val="Arial"/>
        <family val="2"/>
        <charset val="238"/>
      </rPr>
      <t xml:space="preserve">
A táblázat automatikusan átemeli a "Működés jellemzői" munkalapon megjelölt munkaköröket. 
Minden egyes munkakörhöz adja meg az alábbiakat:
- Adott munkakört ellátó számára fizetett bruttó bér havi nagyságát (Ft/fő/hónap)
- A foglalkoztatás időtartamát (átlagosan 1 évben hány hónapig foglalkoztatja adott munkatársat - részmunkaidős foglalkoztatás esetén az arányos foglalkoztatási időtartammal számoljon, pl. félállású foglalkoztatott esetén 6 hónap)
- A táblázat automatikusan számolja az éves bruttó bérköltségeket
- Munkaadót terhelő bérjárulékokat (a munkaadót a bruttó munkabérek után a következő adó és hozzájárulás fizetési kötelezettség terheli: szociális hozzájárulási adó 2019-ben 19,5%, szakképzési hozzájárulás 1,5%)
- A táblázat a teljes bérköltséget automatikusan számolja
</t>
    </r>
    <r>
      <rPr>
        <sz val="14"/>
        <color rgb="FFFF0000"/>
        <rFont val="Arial"/>
        <family val="2"/>
        <charset val="238"/>
      </rPr>
      <t xml:space="preserve">FIGYELEM! A támogatást igénylő vállalkozás által megvalósítandó, az üzleti tervének megfelelő és a vállalkozásindításához szükséges további tevékenységekre a foglalkoztatáshoz kapcsolódó elszámolható költségek </t>
    </r>
    <r>
      <rPr>
        <b/>
        <sz val="14"/>
        <color rgb="FFFF0000"/>
        <rFont val="Arial"/>
        <family val="2"/>
        <charset val="238"/>
      </rPr>
      <t>maximum 40%</t>
    </r>
    <r>
      <rPr>
        <sz val="14"/>
        <color rgb="FFFF0000"/>
        <rFont val="Arial"/>
        <family val="2"/>
        <charset val="238"/>
      </rPr>
      <t>-ának mértékéig számolható el kiadás, átalányként.</t>
    </r>
    <r>
      <rPr>
        <sz val="14"/>
        <color theme="1"/>
        <rFont val="Arial"/>
        <family val="2"/>
        <charset val="238"/>
      </rPr>
      <t xml:space="preserve">
</t>
    </r>
    <r>
      <rPr>
        <b/>
        <sz val="14"/>
        <color theme="1"/>
        <rFont val="Arial"/>
        <family val="2"/>
        <charset val="238"/>
      </rPr>
      <t>b) Állandó költségek</t>
    </r>
    <r>
      <rPr>
        <sz val="14"/>
        <color theme="1"/>
        <rFont val="Arial"/>
        <family val="2"/>
        <charset val="238"/>
      </rPr>
      <t xml:space="preserve">
Az állandó költségek azokat a fix kiadásokat takarják, melyek összege nem függ a termelés, szolgáltatás mennyiségétől, azaz ezek a kibocsátás mértékétől függetlenül azonos értékben jelennek meg. Ide sorolhatjuk például a rezsiköltségeket (áram, víz, gázfogyasztás), az ingatlanok bérleti díját, stb.
Kérjük, adja meg az első évi működés várható állandó költségeit, tételesen, Ft-ban. Amennyiben Ön a szükséges ingatlanok, tárgyi eszközök, immateriális javak bemutatásánál bérleti módot választott, úgy ezeket a költségeket a táblázat automatikusan átemeli a működési költségek közé.
Amennyiben megjegyzést, magyarázatot szeretne fűzni adott tételekhez (pl. számítási módról), úgy azt a táblázat melletti szövegmezőben megteheti.
</t>
    </r>
    <r>
      <rPr>
        <b/>
        <sz val="14"/>
        <color theme="1"/>
        <rFont val="Arial"/>
        <family val="2"/>
        <charset val="238"/>
      </rPr>
      <t>c) Változó (fajlagos) költségek</t>
    </r>
    <r>
      <rPr>
        <sz val="14"/>
        <color theme="1"/>
        <rFont val="Arial"/>
        <family val="2"/>
        <charset val="238"/>
      </rPr>
      <t xml:space="preserve">
A változó költségek azokat a kiadásokat takarják, melyek összege függ a termelés, szolgáltatás mennyiségétől, azaz ezek értéke a kibocsátás mértékétől függően változik. Ide sorolhatjuk például a nyersanyagköltségeket, a termelés energiaszükségletét, stb. 
Kérjük, adja meg az első éves működés várható változó költségeit, tételesen, Ft-ban. Amennyiben megjegyzést, magyarázatot szeretne fűzni adott tételekhez (pl. számítási módról), úgy azt a táblázat melletti szövegmezőben megteheti.
A táblázatok automatikusan összegzik az egyes költségtípusok végösszegét.</t>
    </r>
  </si>
  <si>
    <r>
      <t xml:space="preserve">PÉNZÜGYI ELEMZÉS -
CASH FLOW ELŐREJELZÉS,  </t>
    </r>
    <r>
      <rPr>
        <b/>
        <sz val="22"/>
        <color rgb="FFFF0000"/>
        <rFont val="Arial"/>
        <family val="2"/>
        <charset val="238"/>
      </rPr>
      <t>A PROJEKT ZÁRÁSÁT TARTALMAZÓ ÜZLETI ÉV</t>
    </r>
  </si>
  <si>
    <r>
      <t xml:space="preserve">PÉNZÜGYI ELEMZÉS -
CASH FLOW ELŐREJELZÉS,  </t>
    </r>
    <r>
      <rPr>
        <b/>
        <sz val="22"/>
        <color rgb="FFFF0000"/>
        <rFont val="Arial"/>
        <family val="2"/>
        <charset val="238"/>
      </rPr>
      <t>A PROJEKT KEZDÉSÉT TARTALMAZÓ ÜZLETI ÉV</t>
    </r>
  </si>
  <si>
    <r>
      <rPr>
        <b/>
        <sz val="16"/>
        <color theme="1"/>
        <rFont val="Arial"/>
        <family val="2"/>
        <charset val="238"/>
      </rPr>
      <t>Cash-flow előrejelzés - PROJEKT KEZDÉSÉT TARTALMAZÓ ÜZLETI ÉV</t>
    </r>
    <r>
      <rPr>
        <sz val="14"/>
        <color theme="1"/>
        <rFont val="Arial"/>
        <family val="2"/>
        <charset val="238"/>
      </rPr>
      <t xml:space="preserve">
Az egyes bevételek és kiadások esedékességének figyelembevételére épülő időbeli pénzáramlások meghatározását nevezzük cash flow tervezésnek. A cash flow terv során tehát csak a pénzárammal járó kiadásokat és bevételek vesszük számba (a pénzárammal nem járó tételeket - pl. értékcsökkenés, értékvesztés - nem tartalmazza az előrejelzés).
A táblázatban a bevételeket és kiadásokat havi bontásban szükséges tervezni. A táblázatba csak egész számokat írhat az összegeket </t>
    </r>
    <r>
      <rPr>
        <b/>
        <sz val="14"/>
        <color rgb="FFFF0000"/>
        <rFont val="Arial"/>
        <family val="2"/>
        <charset val="238"/>
      </rPr>
      <t>Ft-ban</t>
    </r>
    <r>
      <rPr>
        <sz val="14"/>
        <color theme="1"/>
        <rFont val="Arial"/>
        <family val="2"/>
        <charset val="238"/>
      </rPr>
      <t xml:space="preserve"> megadva.</t>
    </r>
  </si>
  <si>
    <r>
      <rPr>
        <b/>
        <sz val="16"/>
        <color theme="1"/>
        <rFont val="Arial"/>
        <family val="2"/>
        <charset val="238"/>
      </rPr>
      <t>Cash-flow előrejelzés - PROJEKT ZÁRÁSÁT TARTALMAZÓ ÜZLETI ÉV</t>
    </r>
    <r>
      <rPr>
        <sz val="16"/>
        <color theme="1"/>
        <rFont val="Arial"/>
        <family val="2"/>
        <charset val="238"/>
      </rPr>
      <t xml:space="preserve">
A Cash-flow előrejelzés 1. év útmutató alapján töltse ki a vállalkozása éves cash-flow tervezési táblázatát a projekt zárását tartalmazó 2. üzleti évre (amennyiben a projektet már az előző üzleti évben lezárta, ebben az évben elszámolható költségeket már nem tervezhet).</t>
    </r>
  </si>
  <si>
    <r>
      <t xml:space="preserve">Cash-flow terv - a projekt kezdését tartalmazó üzleti év
</t>
    </r>
    <r>
      <rPr>
        <sz val="16"/>
        <color theme="1"/>
        <rFont val="Arial"/>
        <family val="2"/>
        <charset val="238"/>
      </rPr>
      <t>Kérjük, töltse ki az alábbi cash-flow táblázatot, havi bontásban (</t>
    </r>
    <r>
      <rPr>
        <sz val="16"/>
        <color rgb="FFFF0000"/>
        <rFont val="Arial"/>
        <family val="2"/>
        <charset val="238"/>
      </rPr>
      <t>Ft-ban</t>
    </r>
    <r>
      <rPr>
        <sz val="16"/>
        <color theme="1"/>
        <rFont val="Arial"/>
        <family val="2"/>
        <charset val="238"/>
      </rPr>
      <t>)</t>
    </r>
  </si>
  <si>
    <r>
      <t xml:space="preserve">Cash-flow terv - a projekt zárását tartalmazó üzleti év
</t>
    </r>
    <r>
      <rPr>
        <sz val="16"/>
        <color theme="1"/>
        <rFont val="Arial"/>
        <family val="2"/>
        <charset val="238"/>
      </rPr>
      <t>Kérjük, töltse ki az alábbi cash-flow táblázatot, havi bontásban (</t>
    </r>
    <r>
      <rPr>
        <sz val="16"/>
        <color rgb="FFFF0000"/>
        <rFont val="Arial"/>
        <family val="2"/>
        <charset val="238"/>
      </rPr>
      <t>Ft-ban</t>
    </r>
    <r>
      <rPr>
        <sz val="16"/>
        <color theme="1"/>
        <rFont val="Arial"/>
        <family val="2"/>
        <charset val="238"/>
      </rPr>
      <t>)</t>
    </r>
  </si>
  <si>
    <t>hónapok</t>
  </si>
  <si>
    <r>
      <rPr>
        <b/>
        <sz val="16"/>
        <color theme="1"/>
        <rFont val="Arial"/>
        <family val="2"/>
        <charset val="238"/>
      </rPr>
      <t xml:space="preserve">EREDMÉNYKIMUTATÁS
</t>
    </r>
    <r>
      <rPr>
        <b/>
        <sz val="16"/>
        <color rgb="FFFF0000"/>
        <rFont val="Arial"/>
        <family val="2"/>
        <charset val="238"/>
      </rPr>
      <t xml:space="preserve">
Eredménykimutatást kizárólag a kettős könyvvitelt vezető vállalkozásoknak kell kitölteni!</t>
    </r>
    <r>
      <rPr>
        <b/>
        <sz val="16"/>
        <color theme="1"/>
        <rFont val="Arial"/>
        <family val="2"/>
        <charset val="238"/>
      </rPr>
      <t xml:space="preserve">
</t>
    </r>
    <r>
      <rPr>
        <sz val="14"/>
        <color theme="1"/>
        <rFont val="Arial"/>
        <family val="2"/>
        <charset val="238"/>
      </rPr>
      <t xml:space="preserve">
A táblázatba csak egész számokat írhat, a tervezett költségeket, </t>
    </r>
    <r>
      <rPr>
        <sz val="14"/>
        <color rgb="FFFF0000"/>
        <rFont val="Arial"/>
        <family val="2"/>
        <charset val="238"/>
      </rPr>
      <t>Ft</t>
    </r>
    <r>
      <rPr>
        <sz val="14"/>
        <color theme="1"/>
        <rFont val="Arial"/>
        <family val="2"/>
        <charset val="238"/>
      </rPr>
      <t xml:space="preserve">-ban kerekítve adja meg.
Bevételi oldal: tartalmazza az értékesítés árbevételét (termékeink vagy szolgáltatásaink értékesítéséből származó tervezett bevételek), és az egyéb bevételeket.
Költség oldal: A pénzügyi terv készítésének ez az egyik leglényegesebb része, nagyon fontos, hogy próbáljunk meg összeszedni minden olyan várható költséget, amivel számolni kell. 
Az alábbi költségekkel számolhatunk: 
A bevétel megszerzésére közvetlenül ráfordított költségek (a továbbiakban üzemi költségek). Ezek azon költségek, melyek az árbevétel megszerzése érdekében közvetlenül merülnek fel: alapanyagfelhasználás, munkabér (járulékaival együtt), üzlethelyiség bérleti díja stb.
A következő csoport a pénzügyi költségek: a vállalkozás által fizetendő adók, hitelkamatok, lízingdíjak. 
Harmadik csoportba sorolunk olyan költségeket, amelyek nem jelentkeznek pénzügyileg teljesítendő, azaz kifizetendő tételként, de mégis számolni kell vele, mint pl. az értékcsökkenés (amortizáció). 
Az egyszerűsített eredmény-kimutatás kitöltése minden gazdálkodási forma esetén kötelező.
Csak az igénybevett szolgáltatások értéke rész bővíthető, más sorok bővítésére nincs lehetőség.
</t>
    </r>
    <r>
      <rPr>
        <sz val="14"/>
        <color rgb="FFFF0000"/>
        <rFont val="Arial"/>
        <family val="2"/>
        <charset val="238"/>
      </rPr>
      <t>Az eredménykimutatás legyen összhangban a cash-flow tervvel.</t>
    </r>
    <r>
      <rPr>
        <sz val="14"/>
        <color theme="1"/>
        <rFont val="Arial"/>
        <family val="2"/>
        <charset val="238"/>
      </rPr>
      <t xml:space="preserve">
</t>
    </r>
  </si>
  <si>
    <t>08.</t>
  </si>
  <si>
    <t>KIZÁRÓLAG KETTŐS KÖNYVVITELT VEZETŐ VÁLLALKOZÁS ESETÉN KÖTELEZŐ A KITÖLTÉSE</t>
  </si>
  <si>
    <t>53. Egyéb szolgáltatások költségei</t>
  </si>
  <si>
    <t>direkt levél (DM)</t>
  </si>
  <si>
    <t xml:space="preserve">Ingatlanok és kapcsolódó vagyoni értékű jogok </t>
  </si>
  <si>
    <t xml:space="preserve">Nyilatkozom, hogy az adatkezelési tájékoztató tartalmát megismertem és megértettem.
A rám vonatkozó, adatkezelési tájékoztatóban meghatározott adatkezeléshez és az abban rögzített adatok Magyar Államkincstár részére történő adattovábbításhoz kifejezett hozzájárulásomat adom.  </t>
  </si>
  <si>
    <t>GINOP-5.1.9-2019-04-26-1.0.</t>
  </si>
  <si>
    <t>Tevékenység 1.</t>
  </si>
  <si>
    <t>Tevékenység 2.</t>
  </si>
  <si>
    <t>Tevékenység 3.</t>
  </si>
  <si>
    <t>Tevékenység 4.</t>
  </si>
  <si>
    <t>Tevékenység 5.</t>
  </si>
  <si>
    <t>Tevékenység 6.</t>
  </si>
  <si>
    <t>Tevékenység 7.</t>
  </si>
  <si>
    <t>Tevékenység 8.</t>
  </si>
  <si>
    <t>Tevékenység 9.</t>
  </si>
  <si>
    <t>Tevékenység 10.</t>
  </si>
  <si>
    <t>Tevékenység 11.</t>
  </si>
  <si>
    <t>Tevékenység 12.</t>
  </si>
  <si>
    <t>Tevékenység 13.</t>
  </si>
  <si>
    <t>Tevékenység 14.</t>
  </si>
  <si>
    <t>Tevékenység 15.</t>
  </si>
  <si>
    <t>Tevékenység 16.</t>
  </si>
  <si>
    <t>Tevékenység 17.</t>
  </si>
  <si>
    <t>Tevékenység 18.</t>
  </si>
  <si>
    <t>Tevékenység 19.</t>
  </si>
  <si>
    <t>Tevékenység 20.</t>
  </si>
  <si>
    <t>Tevékenység 21.</t>
  </si>
  <si>
    <t>Tevékenység 22.</t>
  </si>
  <si>
    <t>Tevékenység 23.</t>
  </si>
  <si>
    <t>Tevékenység 24.</t>
  </si>
  <si>
    <t>Tevékenység 25.</t>
  </si>
  <si>
    <t>Tevékenység 26.</t>
  </si>
  <si>
    <t>Tevékenység 27.</t>
  </si>
  <si>
    <t>Tevékenység 28.</t>
  </si>
  <si>
    <t>Tevékenység 29.</t>
  </si>
  <si>
    <t>Tevékenység 30.</t>
  </si>
  <si>
    <t>Tevékenység 31.</t>
  </si>
  <si>
    <t>Tevékenység 32.</t>
  </si>
  <si>
    <t>Tevékenység 33.</t>
  </si>
  <si>
    <t>Tevékenység 34.</t>
  </si>
  <si>
    <t>Tevékenység 35.</t>
  </si>
  <si>
    <t>KISOSZ</t>
  </si>
  <si>
    <r>
      <rPr>
        <b/>
        <sz val="16"/>
        <color theme="1"/>
        <rFont val="Arial"/>
        <family val="2"/>
        <charset val="238"/>
      </rPr>
      <t>Eredménykimutatás</t>
    </r>
    <r>
      <rPr>
        <sz val="14"/>
        <color theme="1"/>
        <rFont val="Arial"/>
        <family val="2"/>
        <charset val="238"/>
      </rPr>
      <t xml:space="preserve">
</t>
    </r>
    <r>
      <rPr>
        <sz val="14"/>
        <color rgb="FFFF0000"/>
        <rFont val="Arial"/>
        <family val="2"/>
        <charset val="238"/>
      </rPr>
      <t>Eredménykimutatást kizárólag a kettős könyvvitelt vezető vállalkozásoknak kell kitölteni!</t>
    </r>
    <r>
      <rPr>
        <sz val="14"/>
        <color theme="1"/>
        <rFont val="Arial"/>
        <family val="2"/>
        <charset val="238"/>
      </rPr>
      <t xml:space="preserve">
A táblázatba csak egész számokat írhat, a tervezett költségeket, </t>
    </r>
    <r>
      <rPr>
        <sz val="14"/>
        <color rgb="FFFF0000"/>
        <rFont val="Arial"/>
        <family val="2"/>
        <charset val="238"/>
      </rPr>
      <t>Ft</t>
    </r>
    <r>
      <rPr>
        <sz val="14"/>
        <color theme="1"/>
        <rFont val="Arial"/>
        <family val="2"/>
        <charset val="238"/>
      </rPr>
      <t xml:space="preserve">-ban kerekítve adja meg.
Bevételi oldal: tartalmazza az értékesítés árbevételét (termékeink vagy szolgáltatásaink értékesítéséből származó tervezett bevételek), és az egyéb bevételeket.
Költség oldal: A pénzügyi terv készítésének ez az egyik leglényegesebb része, nagyon fontos, hogy próbáljunk meg összeszedni minden olyan várható költséget, amivel számolni kell. 
Az alábbi költségekkel számolhatunk: 
A bevétel megszerzésére közvetlenül ráfordított költségek (a továbbiakban üzemi költségek). Ezek azon költségek, melyek az árbevétel megszerzése érdekében közvetlenül merülnek fel: alapanyagfelhasználás, munkabér (járulékaival együtt), üzlethelyiség bérleti díja stb.
A következő csoport a pénzügyi költségek: a vállalkozás által fizetendő adók, hitelkamatok, lízingdíjak. 
Harmadik csoportba sorolunk olyan költségeket, amelyek nem jelentkeznek pénzügyileg teljesítendő, azaz kifizetendő tételként, de mégis számolni kell vele, mint pl. az értékcsökkenés (amortizáció). 
</t>
    </r>
    <r>
      <rPr>
        <strike/>
        <sz val="14"/>
        <color theme="0"/>
        <rFont val="Arial"/>
        <family val="2"/>
        <charset val="238"/>
      </rPr>
      <t xml:space="preserve">Az egyszerűsített eredmény-kimutatás kitöltése minden gazdálkodási forma esetén kötelező.
</t>
    </r>
    <r>
      <rPr>
        <sz val="14"/>
        <color theme="1"/>
        <rFont val="Arial"/>
        <family val="2"/>
        <charset val="238"/>
      </rPr>
      <t xml:space="preserve">Csak az igénybevett szolgáltatások értéke rész bővíthető, más sorok bővítésére nincs lehetőség.
</t>
    </r>
    <r>
      <rPr>
        <strike/>
        <sz val="14"/>
        <color theme="0"/>
        <rFont val="Arial"/>
        <family val="2"/>
        <charset val="238"/>
      </rPr>
      <t>Az eredménykimutatás legyen összhangban a cash-flow tervvel.</t>
    </r>
    <r>
      <rPr>
        <sz val="14"/>
        <color theme="1"/>
        <rFont val="Arial"/>
        <family val="2"/>
        <charset val="238"/>
      </rPr>
      <t xml:space="preserve">
</t>
    </r>
  </si>
  <si>
    <t>5.0</t>
  </si>
  <si>
    <t>a hónapot írja be kézzel</t>
  </si>
  <si>
    <t>MEGFELELŐ -  bázisadat</t>
  </si>
  <si>
    <t>ÜT-ben szereplő</t>
  </si>
  <si>
    <t>ÜT-ben szereplő - összehasonlítandó</t>
  </si>
  <si>
    <t>VISSZAJELZÉS</t>
  </si>
  <si>
    <t>Technikai kontrollpontok</t>
  </si>
  <si>
    <t>1.</t>
  </si>
  <si>
    <t>Csatolt xlsx - pdf és fedlap időbélyeg megegyezik</t>
  </si>
  <si>
    <t>2.</t>
  </si>
  <si>
    <t>Fedlap . AVGH azonosító</t>
  </si>
  <si>
    <t>3.</t>
  </si>
  <si>
    <t>Fedlap - 2 tanú</t>
  </si>
  <si>
    <t>4.</t>
  </si>
  <si>
    <t>vÜT fedlap postai feladást online jelezte-e igen/nem - időpont ha igen</t>
  </si>
  <si>
    <t>5.</t>
  </si>
  <si>
    <t>vÜT fedlap postán beérkezett - időpont</t>
  </si>
  <si>
    <t>6.</t>
  </si>
  <si>
    <t>Saját ütemezés:</t>
  </si>
  <si>
    <t>vÜT jóváhagyás:</t>
  </si>
  <si>
    <t>vállalkozás létrehozás:</t>
  </si>
  <si>
    <t>Verziószám ellenőrzése:</t>
  </si>
  <si>
    <t xml:space="preserve">Vállalkozás bemutatása:
-	a választott jogi formához megfelelő nyilvántartási formát választott- e </t>
  </si>
  <si>
    <t>nincs visszajelzés, manuális ellenőrzés szükséges</t>
  </si>
  <si>
    <t>mátrix  fkeres sel</t>
  </si>
  <si>
    <t xml:space="preserve">                                                                                                                                                                                             </t>
  </si>
  <si>
    <t>Kötelező nyilvánosság jelölésének ellenőrzése:</t>
  </si>
  <si>
    <t>Bevételi Terv  - rögzített támogatási összeg vizsgálata</t>
  </si>
  <si>
    <t>Bevételi Terv ütemezés - CF ütemezés összhang vizsgálata:</t>
  </si>
  <si>
    <t>be kell másolni kézzel, ha két üzenet van akkor nincs összhang</t>
  </si>
  <si>
    <t>Vállalkozás bemutatása munkalap - alapítás időpontja</t>
  </si>
  <si>
    <t>7.</t>
  </si>
  <si>
    <t>be kell másolni kézzel a kezdésre vonatkozó eltérés hibaüzenetét</t>
  </si>
  <si>
    <t>Bevételi Terv 1. év hónapjai</t>
  </si>
  <si>
    <t>CF 1. év hónapjai</t>
  </si>
  <si>
    <t>8.</t>
  </si>
  <si>
    <t>9.</t>
  </si>
  <si>
    <t>.</t>
  </si>
  <si>
    <t>Cash-Flow-ban pontosan tervezte-e a támogatási összeget:</t>
  </si>
  <si>
    <t>Záró pénzügyi egyenleg negatív-e - vizsgálat:</t>
  </si>
  <si>
    <t>CF1</t>
  </si>
  <si>
    <t>CF2</t>
  </si>
  <si>
    <t>Bevételi Terv bevétel - CF 1. év ütemezés bevétel - összhang vizsgálata:</t>
  </si>
  <si>
    <t>Bevételi Terv bevétel - CF 2. év ütemezés bevétel - összhang vizsgálata:</t>
  </si>
  <si>
    <t>Bevételi Terv támogatási összeg - CF ütemezés támogatási összeg - összhang vizsgálata:</t>
  </si>
  <si>
    <t>13.</t>
  </si>
  <si>
    <t>Ráfordítási Terv bérköltség - CF ütemezés bérköltség - összhang vizsgálata:</t>
  </si>
  <si>
    <t>kézzel kell ellenőrizni</t>
  </si>
  <si>
    <t>14.</t>
  </si>
  <si>
    <t>15.</t>
  </si>
  <si>
    <t>Bevételi Terv bevétel - CF ütemezés bevétel - összhang vizsgálata: 3. év</t>
  </si>
  <si>
    <t>16.</t>
  </si>
  <si>
    <t>Bevételi Terv bevétel - CF ütemezés bevétel - összhang vizsgálata: 4. év</t>
  </si>
  <si>
    <t>17.</t>
  </si>
  <si>
    <t>KATA esetén a szükséges bevétel ellenőrzése:</t>
  </si>
  <si>
    <t>bérköltség * 1,666</t>
  </si>
  <si>
    <t>bevétel</t>
  </si>
  <si>
    <t>CF3</t>
  </si>
  <si>
    <t>CF4</t>
  </si>
  <si>
    <t>18.</t>
  </si>
  <si>
    <t>Eredménykimutatás kitöltésének vizsgálata:</t>
  </si>
  <si>
    <t>19.</t>
  </si>
  <si>
    <t>21.</t>
  </si>
  <si>
    <t>22.</t>
  </si>
  <si>
    <t>23.</t>
  </si>
  <si>
    <t>24.</t>
  </si>
  <si>
    <t>25.</t>
  </si>
  <si>
    <t>26.</t>
  </si>
  <si>
    <t>27.</t>
  </si>
  <si>
    <t>28.</t>
  </si>
  <si>
    <t>29.</t>
  </si>
  <si>
    <t>30.</t>
  </si>
  <si>
    <t>31.</t>
  </si>
  <si>
    <t>Vállalkozó Start Program</t>
  </si>
  <si>
    <t xml:space="preserve">Adatkezelési hozzájáruló nyilatkozat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</si>
</sst>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Ft&quot;_-;\-* #,##0.00\ &quot;Ft&quot;_-;_-* &quot;-&quot;??\ &quot;Ft&quot;_-;_-@_-"/>
    <numFmt numFmtId="43" formatCode="_-* #,##0.00\ _F_t_-;\-* #,##0.00\ _F_t_-;_-* &quot;-&quot;??\ _F_t_-;_-@_-"/>
    <numFmt numFmtId="164" formatCode="#,##0\ &quot;Ft&quot;"/>
    <numFmt numFmtId="165" formatCode="0.000000"/>
    <numFmt numFmtId="166" formatCode="#,##0.00000"/>
    <numFmt numFmtId="167" formatCode="0.00000"/>
    <numFmt numFmtId="168" formatCode="_-* #,##0.0\ &quot;Ft&quot;_-;\-* #,##0.0\ &quot;Ft&quot;_-;_-* &quot;-&quot;??\ &quot;Ft&quot;_-;_-@_-"/>
    <numFmt numFmtId="169" formatCode="_-* #,##0\ &quot;Ft&quot;_-;\-* #,##0\ &quot;Ft&quot;_-;_-* &quot;-&quot;??\ &quot;Ft&quot;_-;_-@_-"/>
  </numFmts>
  <fonts count="83">
    <font>
      <sz val="11"/>
      <color theme="1"/>
      <name val="Calibri"/>
      <family val="2"/>
      <charset val="238"/>
      <scheme val="minor"/>
    </font>
    <font>
      <b/>
      <sz val="16"/>
      <color theme="1"/>
      <name val="Arial"/>
      <family val="2"/>
      <charset val="238"/>
    </font>
    <font>
      <b/>
      <sz val="12"/>
      <color theme="1"/>
      <name val="Arial"/>
      <family val="2"/>
      <charset val="238"/>
    </font>
    <font>
      <sz val="10"/>
      <name val="Arial"/>
      <family val="2"/>
      <charset val="238"/>
    </font>
    <font>
      <sz val="20"/>
      <color theme="1"/>
      <name val="Arial"/>
      <family val="2"/>
      <charset val="238"/>
    </font>
    <font>
      <sz val="12"/>
      <color theme="1"/>
      <name val="Arial"/>
      <family val="2"/>
      <charset val="238"/>
    </font>
    <font>
      <b/>
      <sz val="22"/>
      <color theme="1"/>
      <name val="Arial"/>
      <family val="2"/>
      <charset val="238"/>
    </font>
    <font>
      <sz val="11"/>
      <color theme="1"/>
      <name val="Arial"/>
      <family val="2"/>
      <charset val="238"/>
    </font>
    <font>
      <b/>
      <sz val="11"/>
      <color theme="1"/>
      <name val="Arial"/>
      <family val="2"/>
      <charset val="238"/>
    </font>
    <font>
      <sz val="7"/>
      <color theme="1"/>
      <name val="Arial"/>
      <family val="2"/>
      <charset val="238"/>
    </font>
    <font>
      <i/>
      <sz val="12"/>
      <color theme="1"/>
      <name val="Arial"/>
      <family val="2"/>
      <charset val="238"/>
    </font>
    <font>
      <b/>
      <sz val="18"/>
      <color theme="1"/>
      <name val="Arial"/>
      <family val="2"/>
      <charset val="238"/>
    </font>
    <font>
      <sz val="14"/>
      <color theme="1"/>
      <name val="Arial"/>
      <family val="2"/>
      <charset val="238"/>
    </font>
    <font>
      <sz val="12"/>
      <name val="Arial"/>
      <family val="2"/>
      <charset val="238"/>
    </font>
    <font>
      <b/>
      <sz val="24"/>
      <color theme="1"/>
      <name val="Arial"/>
      <family val="2"/>
      <charset val="238"/>
    </font>
    <font>
      <sz val="16"/>
      <color theme="1"/>
      <name val="Arial"/>
      <family val="2"/>
      <charset val="238"/>
    </font>
    <font>
      <b/>
      <i/>
      <sz val="12"/>
      <color theme="1"/>
      <name val="Arial"/>
      <family val="2"/>
      <charset val="238"/>
    </font>
    <font>
      <sz val="10"/>
      <color theme="1"/>
      <name val="Arial"/>
      <family val="2"/>
      <charset val="238"/>
    </font>
    <font>
      <sz val="11"/>
      <color theme="1"/>
      <name val="Calibri"/>
      <family val="2"/>
      <charset val="238"/>
      <scheme val="minor"/>
    </font>
    <font>
      <b/>
      <sz val="14"/>
      <color theme="1"/>
      <name val="Arial"/>
      <family val="2"/>
      <charset val="238"/>
    </font>
    <font>
      <sz val="8"/>
      <color rgb="FFF5F8EE"/>
      <name val="Arial"/>
      <family val="2"/>
      <charset val="238"/>
    </font>
    <font>
      <sz val="12"/>
      <color theme="0" tint="-4.9989318521683403E-2"/>
      <name val="Arial"/>
      <family val="2"/>
      <charset val="238"/>
    </font>
    <font>
      <b/>
      <i/>
      <sz val="14"/>
      <color theme="1"/>
      <name val="Arial"/>
      <family val="2"/>
      <charset val="238"/>
    </font>
    <font>
      <i/>
      <sz val="14"/>
      <color theme="1"/>
      <name val="Arial"/>
      <family val="2"/>
      <charset val="238"/>
    </font>
    <font>
      <b/>
      <sz val="12"/>
      <color indexed="8"/>
      <name val="Arial"/>
      <family val="2"/>
      <charset val="238"/>
    </font>
    <font>
      <sz val="12"/>
      <color indexed="8"/>
      <name val="Arial"/>
      <family val="2"/>
      <charset val="238"/>
    </font>
    <font>
      <sz val="11"/>
      <color indexed="81"/>
      <name val="Arial"/>
      <family val="2"/>
      <charset val="238"/>
    </font>
    <font>
      <sz val="10"/>
      <color indexed="81"/>
      <name val="Arial"/>
      <family val="2"/>
      <charset val="238"/>
    </font>
    <font>
      <sz val="9"/>
      <color indexed="81"/>
      <name val="Segoe UI"/>
      <family val="2"/>
      <charset val="238"/>
    </font>
    <font>
      <b/>
      <sz val="11"/>
      <color theme="1"/>
      <name val="Calibri"/>
      <family val="2"/>
      <charset val="238"/>
      <scheme val="minor"/>
    </font>
    <font>
      <sz val="14"/>
      <color theme="1"/>
      <name val="Calibri"/>
      <family val="2"/>
      <charset val="238"/>
      <scheme val="minor"/>
    </font>
    <font>
      <b/>
      <sz val="14"/>
      <color theme="1"/>
      <name val="Calibri"/>
      <family val="2"/>
      <charset val="238"/>
      <scheme val="minor"/>
    </font>
    <font>
      <b/>
      <sz val="16"/>
      <color theme="1"/>
      <name val="Calibri"/>
      <family val="2"/>
      <charset val="238"/>
      <scheme val="minor"/>
    </font>
    <font>
      <u/>
      <sz val="11"/>
      <color theme="10"/>
      <name val="Calibri"/>
      <family val="2"/>
      <charset val="238"/>
      <scheme val="minor"/>
    </font>
    <font>
      <sz val="10"/>
      <color rgb="FF000000"/>
      <name val="Sans"/>
    </font>
    <font>
      <sz val="16"/>
      <color theme="1"/>
      <name val="Calibri"/>
      <family val="2"/>
      <charset val="238"/>
      <scheme val="minor"/>
    </font>
    <font>
      <b/>
      <sz val="16"/>
      <color rgb="FFFF0000"/>
      <name val="Arial"/>
      <family val="2"/>
      <charset val="238"/>
    </font>
    <font>
      <b/>
      <sz val="20"/>
      <color rgb="FFFF0000"/>
      <name val="Arial"/>
      <family val="2"/>
      <charset val="238"/>
    </font>
    <font>
      <sz val="16"/>
      <color rgb="FFFF0000"/>
      <name val="Arial"/>
      <family val="2"/>
      <charset val="238"/>
    </font>
    <font>
      <b/>
      <sz val="11"/>
      <color theme="0"/>
      <name val="Calibri"/>
      <family val="2"/>
      <charset val="238"/>
      <scheme val="minor"/>
    </font>
    <font>
      <sz val="14"/>
      <color rgb="FFFF0000"/>
      <name val="Arial"/>
      <family val="2"/>
      <charset val="238"/>
    </font>
    <font>
      <b/>
      <sz val="22"/>
      <color theme="0"/>
      <name val="Arial"/>
      <family val="2"/>
      <charset val="238"/>
    </font>
    <font>
      <b/>
      <sz val="18"/>
      <color theme="0"/>
      <name val="Arial"/>
      <family val="2"/>
      <charset val="238"/>
    </font>
    <font>
      <b/>
      <sz val="18"/>
      <color theme="0"/>
      <name val="Calibri"/>
      <family val="2"/>
      <charset val="238"/>
      <scheme val="minor"/>
    </font>
    <font>
      <b/>
      <u/>
      <sz val="14"/>
      <color theme="1"/>
      <name val="Arial"/>
      <family val="2"/>
      <charset val="238"/>
    </font>
    <font>
      <vertAlign val="superscript"/>
      <sz val="14"/>
      <color theme="1"/>
      <name val="Arial"/>
      <family val="2"/>
      <charset val="238"/>
    </font>
    <font>
      <sz val="9"/>
      <color indexed="81"/>
      <name val="Tahoma"/>
      <family val="2"/>
      <charset val="238"/>
    </font>
    <font>
      <sz val="11"/>
      <color indexed="81"/>
      <name val="Segoe UI"/>
      <family val="2"/>
      <charset val="238"/>
    </font>
    <font>
      <i/>
      <sz val="11"/>
      <color indexed="81"/>
      <name val="Arial"/>
      <family val="2"/>
      <charset val="238"/>
    </font>
    <font>
      <sz val="11"/>
      <color indexed="81"/>
      <name val="Tahoma"/>
      <family val="2"/>
      <charset val="238"/>
    </font>
    <font>
      <sz val="12"/>
      <color indexed="81"/>
      <name val="Tahoma"/>
      <family val="2"/>
      <charset val="238"/>
    </font>
    <font>
      <b/>
      <sz val="14"/>
      <color rgb="FFFF0000"/>
      <name val="Arial"/>
      <family val="2"/>
      <charset val="238"/>
    </font>
    <font>
      <sz val="10"/>
      <color indexed="81"/>
      <name val="Tahoma"/>
      <family val="2"/>
      <charset val="238"/>
    </font>
    <font>
      <b/>
      <sz val="16"/>
      <color rgb="FF000000"/>
      <name val="Arial"/>
      <family val="2"/>
      <charset val="238"/>
    </font>
    <font>
      <b/>
      <sz val="26"/>
      <color rgb="FFFF0000"/>
      <name val="Arial"/>
      <family val="2"/>
      <charset val="238"/>
    </font>
    <font>
      <u/>
      <sz val="14"/>
      <color theme="1"/>
      <name val="Arial"/>
      <family val="2"/>
      <charset val="238"/>
    </font>
    <font>
      <b/>
      <i/>
      <sz val="16"/>
      <color rgb="FFFF0000"/>
      <name val="Arial"/>
      <family val="2"/>
      <charset val="238"/>
    </font>
    <font>
      <sz val="16"/>
      <name val="Arial"/>
      <family val="2"/>
      <charset val="238"/>
    </font>
    <font>
      <b/>
      <sz val="12"/>
      <color rgb="FFFF0000"/>
      <name val="Arial"/>
      <family val="2"/>
      <charset val="238"/>
    </font>
    <font>
      <sz val="12"/>
      <color theme="0" tint="-0.14999847407452621"/>
      <name val="Arial"/>
      <family val="2"/>
      <charset val="238"/>
    </font>
    <font>
      <sz val="18"/>
      <color theme="1"/>
      <name val="Calibri"/>
      <family val="2"/>
      <charset val="238"/>
      <scheme val="minor"/>
    </font>
    <font>
      <b/>
      <sz val="11"/>
      <color rgb="FFFF0000"/>
      <name val="Arial"/>
      <family val="2"/>
      <charset val="238"/>
    </font>
    <font>
      <b/>
      <sz val="26"/>
      <color theme="1"/>
      <name val="Arial"/>
      <family val="2"/>
      <charset val="238"/>
    </font>
    <font>
      <b/>
      <sz val="9"/>
      <color indexed="81"/>
      <name val="Tahoma"/>
      <family val="2"/>
      <charset val="238"/>
    </font>
    <font>
      <b/>
      <sz val="22"/>
      <color rgb="FFFF0000"/>
      <name val="Arial"/>
      <family val="2"/>
      <charset val="238"/>
    </font>
    <font>
      <u/>
      <sz val="9"/>
      <color indexed="81"/>
      <name val="Tahoma"/>
      <family val="2"/>
      <charset val="238"/>
    </font>
    <font>
      <b/>
      <u/>
      <sz val="9"/>
      <color indexed="81"/>
      <name val="Tahoma"/>
      <family val="2"/>
      <charset val="238"/>
    </font>
    <font>
      <b/>
      <sz val="16"/>
      <name val="Arial"/>
      <family val="2"/>
      <charset val="238"/>
    </font>
    <font>
      <strike/>
      <sz val="14"/>
      <color theme="0"/>
      <name val="Arial"/>
      <family val="2"/>
      <charset val="238"/>
    </font>
    <font>
      <sz val="11"/>
      <color rgb="FFFF0000"/>
      <name val="Calibri"/>
      <family val="2"/>
      <charset val="238"/>
      <scheme val="minor"/>
    </font>
    <font>
      <b/>
      <sz val="10"/>
      <color theme="1"/>
      <name val="Arial"/>
      <family val="2"/>
      <charset val="238"/>
    </font>
    <font>
      <b/>
      <sz val="24"/>
      <color theme="1"/>
      <name val="Calibri"/>
      <family val="2"/>
      <charset val="238"/>
      <scheme val="minor"/>
    </font>
    <font>
      <b/>
      <sz val="20"/>
      <color rgb="FFFF0000"/>
      <name val="Calibri"/>
      <family val="2"/>
      <charset val="238"/>
      <scheme val="minor"/>
    </font>
    <font>
      <sz val="14"/>
      <color rgb="FF000000"/>
      <name val="Arial"/>
      <family val="2"/>
      <charset val="238"/>
    </font>
    <font>
      <sz val="11"/>
      <name val="Calibri"/>
      <family val="2"/>
      <charset val="238"/>
      <scheme val="minor"/>
    </font>
    <font>
      <b/>
      <sz val="14"/>
      <color rgb="FFFF0000"/>
      <name val="Calibri"/>
      <family val="2"/>
      <charset val="238"/>
      <scheme val="minor"/>
    </font>
    <font>
      <sz val="11"/>
      <color rgb="FF0070C0"/>
      <name val="Calibri"/>
      <family val="2"/>
      <charset val="238"/>
      <scheme val="minor"/>
    </font>
    <font>
      <sz val="11"/>
      <color rgb="FFFFC000"/>
      <name val="Calibri"/>
      <family val="2"/>
      <charset val="238"/>
      <scheme val="minor"/>
    </font>
    <font>
      <sz val="2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6"/>
      <color rgb="FFFF0000"/>
      <name val="Calibri"/>
      <family val="2"/>
      <charset val="238"/>
      <scheme val="minor"/>
    </font>
    <font>
      <sz val="11"/>
      <color theme="2" tint="-0.499984740745262"/>
      <name val="Calibri"/>
      <family val="2"/>
      <charset val="238"/>
      <scheme val="minor"/>
    </font>
  </fonts>
  <fills count="18">
    <fill>
      <patternFill patternType="none"/>
    </fill>
    <fill>
      <patternFill patternType="gray125"/>
    </fill>
    <fill>
      <patternFill patternType="solid">
        <fgColor rgb="FFF5F8EE"/>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66"/>
        <bgColor indexed="64"/>
      </patternFill>
    </fill>
    <fill>
      <patternFill patternType="solid">
        <fgColor theme="4" tint="0.79998168889431442"/>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rgb="FF000000"/>
      </top>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s>
  <cellStyleXfs count="8">
    <xf numFmtId="0" fontId="0" fillId="0" borderId="0"/>
    <xf numFmtId="0" fontId="3" fillId="0" borderId="0"/>
    <xf numFmtId="0" fontId="18" fillId="0" borderId="0"/>
    <xf numFmtId="0" fontId="33" fillId="0" borderId="0" applyNumberFormat="0" applyFill="0" applyBorder="0" applyAlignment="0" applyProtection="0"/>
    <xf numFmtId="0" fontId="34" fillId="0" borderId="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91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5" fillId="2" borderId="0" xfId="0" applyFont="1" applyFill="1" applyAlignment="1">
      <alignment vertical="center"/>
    </xf>
    <xf numFmtId="0" fontId="2" fillId="3" borderId="0" xfId="0" applyFont="1" applyFill="1" applyAlignment="1">
      <alignment vertical="center" wrapText="1"/>
    </xf>
    <xf numFmtId="0" fontId="4" fillId="2" borderId="0" xfId="0" applyFont="1" applyFill="1" applyAlignment="1">
      <alignment vertical="center"/>
    </xf>
    <xf numFmtId="0" fontId="7" fillId="2" borderId="0" xfId="0" applyFont="1" applyFill="1"/>
    <xf numFmtId="0" fontId="7" fillId="2" borderId="0" xfId="0" applyFont="1" applyFill="1" applyAlignment="1">
      <alignment vertical="center"/>
    </xf>
    <xf numFmtId="164" fontId="9" fillId="2" borderId="0" xfId="0" applyNumberFormat="1" applyFont="1" applyFill="1" applyAlignment="1">
      <alignment horizontal="right" vertical="center"/>
    </xf>
    <xf numFmtId="1" fontId="9" fillId="2" borderId="0" xfId="0" applyNumberFormat="1" applyFont="1" applyFill="1" applyAlignment="1">
      <alignment horizontal="right" vertical="center"/>
    </xf>
    <xf numFmtId="1" fontId="7" fillId="2" borderId="0" xfId="0" applyNumberFormat="1" applyFont="1" applyFill="1" applyAlignment="1">
      <alignment vertical="center"/>
    </xf>
    <xf numFmtId="0" fontId="5" fillId="2" borderId="0" xfId="0" applyFont="1" applyFill="1"/>
    <xf numFmtId="0" fontId="13"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left" vertical="center"/>
    </xf>
    <xf numFmtId="0" fontId="5" fillId="0" borderId="0" xfId="0" applyFont="1" applyAlignment="1">
      <alignment vertical="center"/>
    </xf>
    <xf numFmtId="0" fontId="6" fillId="4" borderId="0" xfId="0" applyFont="1" applyFill="1" applyAlignment="1">
      <alignment horizontal="center" vertical="center"/>
    </xf>
    <xf numFmtId="0" fontId="5" fillId="4" borderId="0" xfId="0" applyFont="1" applyFill="1" applyAlignment="1">
      <alignment horizontal="left" vertical="center" indent="1"/>
    </xf>
    <xf numFmtId="0" fontId="6" fillId="4" borderId="0" xfId="0" applyFont="1" applyFill="1" applyAlignment="1">
      <alignment vertical="center"/>
    </xf>
    <xf numFmtId="164" fontId="5" fillId="4" borderId="0" xfId="0" applyNumberFormat="1" applyFont="1" applyFill="1" applyAlignment="1">
      <alignment vertical="center"/>
    </xf>
    <xf numFmtId="0" fontId="5" fillId="4"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20" fillId="2" borderId="0" xfId="0" applyFont="1" applyFill="1" applyAlignment="1">
      <alignment vertical="center" textRotation="90"/>
    </xf>
    <xf numFmtId="0" fontId="21" fillId="2" borderId="0" xfId="0" applyFont="1" applyFill="1" applyAlignment="1">
      <alignment horizontal="center" vertical="center"/>
    </xf>
    <xf numFmtId="0" fontId="5" fillId="4" borderId="12" xfId="0" applyFont="1" applyFill="1" applyBorder="1" applyAlignment="1" applyProtection="1">
      <alignment horizontal="left" vertical="center" wrapText="1"/>
      <protection locked="0"/>
    </xf>
    <xf numFmtId="0" fontId="20" fillId="2" borderId="3" xfId="0" applyFont="1" applyFill="1" applyBorder="1" applyAlignment="1">
      <alignment vertical="center" textRotation="90"/>
    </xf>
    <xf numFmtId="0" fontId="2" fillId="4" borderId="2" xfId="0" applyFont="1" applyFill="1" applyBorder="1" applyAlignment="1">
      <alignment horizontal="left" vertical="center" indent="1"/>
    </xf>
    <xf numFmtId="0" fontId="2" fillId="4" borderId="2" xfId="0" applyFont="1" applyFill="1" applyBorder="1" applyAlignment="1">
      <alignment horizontal="left" vertical="center" wrapText="1" indent="1"/>
    </xf>
    <xf numFmtId="0" fontId="2" fillId="2" borderId="2" xfId="0" applyFont="1" applyFill="1" applyBorder="1" applyAlignment="1">
      <alignment horizontal="left" vertical="center" indent="1"/>
    </xf>
    <xf numFmtId="0" fontId="5" fillId="4" borderId="0" xfId="0" applyFont="1" applyFill="1"/>
    <xf numFmtId="0" fontId="5" fillId="4" borderId="12" xfId="0" applyFont="1" applyFill="1" applyBorder="1"/>
    <xf numFmtId="164" fontId="5" fillId="2" borderId="52" xfId="0" applyNumberFormat="1" applyFont="1" applyFill="1" applyBorder="1" applyAlignment="1">
      <alignment vertical="center"/>
    </xf>
    <xf numFmtId="164" fontId="5" fillId="0" borderId="0" xfId="0" applyNumberFormat="1" applyFont="1" applyAlignment="1">
      <alignment horizontal="right" vertical="center"/>
    </xf>
    <xf numFmtId="1" fontId="5" fillId="0" borderId="0" xfId="0" applyNumberFormat="1" applyFont="1" applyAlignment="1">
      <alignment horizontal="right" vertical="center"/>
    </xf>
    <xf numFmtId="1" fontId="5" fillId="0" borderId="0" xfId="0" applyNumberFormat="1" applyFont="1" applyAlignment="1">
      <alignment vertical="center"/>
    </xf>
    <xf numFmtId="164" fontId="9" fillId="0" borderId="0" xfId="0" applyNumberFormat="1" applyFont="1" applyAlignment="1">
      <alignment horizontal="right" vertical="center"/>
    </xf>
    <xf numFmtId="1" fontId="9" fillId="0" borderId="0" xfId="0" applyNumberFormat="1" applyFont="1" applyAlignment="1">
      <alignment horizontal="right" vertical="center"/>
    </xf>
    <xf numFmtId="1" fontId="7" fillId="0" borderId="0" xfId="0" applyNumberFormat="1" applyFont="1" applyAlignment="1">
      <alignment vertical="center"/>
    </xf>
    <xf numFmtId="0" fontId="15" fillId="0" borderId="0" xfId="0" applyFont="1" applyAlignment="1">
      <alignment vertical="center"/>
    </xf>
    <xf numFmtId="1" fontId="15" fillId="0" borderId="0" xfId="0" applyNumberFormat="1" applyFont="1" applyAlignment="1">
      <alignment horizontal="right" vertical="center"/>
    </xf>
    <xf numFmtId="1" fontId="15" fillId="0" borderId="0" xfId="0" applyNumberFormat="1" applyFont="1" applyAlignment="1">
      <alignment vertical="center"/>
    </xf>
    <xf numFmtId="0" fontId="15" fillId="0" borderId="0" xfId="0" applyFont="1" applyAlignment="1">
      <alignment vertical="center" wrapText="1"/>
    </xf>
    <xf numFmtId="0" fontId="5" fillId="2" borderId="51" xfId="0" applyFont="1" applyFill="1" applyBorder="1" applyAlignment="1">
      <alignment horizontal="left" vertical="center" wrapText="1" indent="1"/>
    </xf>
    <xf numFmtId="0" fontId="2" fillId="4" borderId="0" xfId="0" applyFont="1" applyFill="1" applyAlignment="1" applyProtection="1">
      <alignment horizontal="left" vertical="center" wrapText="1"/>
      <protection locked="0"/>
    </xf>
    <xf numFmtId="9" fontId="2" fillId="4" borderId="0" xfId="0" applyNumberFormat="1" applyFont="1" applyFill="1" applyAlignment="1" applyProtection="1">
      <alignment horizontal="center" vertical="center" wrapText="1"/>
      <protection locked="0"/>
    </xf>
    <xf numFmtId="9" fontId="2" fillId="4" borderId="12" xfId="0" applyNumberFormat="1" applyFont="1" applyFill="1" applyBorder="1" applyAlignment="1" applyProtection="1">
      <alignment horizontal="center" vertical="center" wrapText="1"/>
      <protection locked="0"/>
    </xf>
    <xf numFmtId="0" fontId="5" fillId="4" borderId="0" xfId="0" applyFont="1" applyFill="1" applyAlignment="1" applyProtection="1">
      <alignment horizontal="left" vertical="center" wrapText="1"/>
      <protection locked="0"/>
    </xf>
    <xf numFmtId="0" fontId="10" fillId="7" borderId="3" xfId="0" applyFont="1" applyFill="1" applyBorder="1" applyAlignment="1">
      <alignment vertical="center"/>
    </xf>
    <xf numFmtId="0" fontId="10" fillId="7" borderId="4" xfId="0" applyFont="1" applyFill="1" applyBorder="1" applyAlignment="1">
      <alignment horizontal="left" vertical="center"/>
    </xf>
    <xf numFmtId="0" fontId="1" fillId="7" borderId="3" xfId="0" applyFont="1" applyFill="1" applyBorder="1" applyAlignment="1">
      <alignment horizontal="left" vertical="center" indent="1"/>
    </xf>
    <xf numFmtId="0" fontId="5" fillId="7" borderId="5" xfId="0" applyFont="1" applyFill="1" applyBorder="1" applyAlignment="1">
      <alignment vertical="center"/>
    </xf>
    <xf numFmtId="0" fontId="5" fillId="7" borderId="4" xfId="0" applyFont="1" applyFill="1" applyBorder="1" applyAlignment="1">
      <alignment vertical="center"/>
    </xf>
    <xf numFmtId="0" fontId="5" fillId="7" borderId="5" xfId="0" applyFont="1" applyFill="1" applyBorder="1"/>
    <xf numFmtId="0" fontId="5" fillId="7" borderId="4" xfId="0" applyFont="1" applyFill="1" applyBorder="1"/>
    <xf numFmtId="0" fontId="2" fillId="7" borderId="3" xfId="0" applyFont="1" applyFill="1" applyBorder="1" applyAlignment="1">
      <alignment horizontal="left" vertical="center" wrapText="1"/>
    </xf>
    <xf numFmtId="0" fontId="5" fillId="7" borderId="0" xfId="0" applyFont="1" applyFill="1"/>
    <xf numFmtId="0" fontId="5" fillId="7" borderId="12" xfId="0" applyFont="1" applyFill="1" applyBorder="1"/>
    <xf numFmtId="0" fontId="5" fillId="7" borderId="17" xfId="0" applyFont="1" applyFill="1" applyBorder="1" applyAlignment="1">
      <alignment horizontal="left" vertical="center" wrapText="1" indent="1"/>
    </xf>
    <xf numFmtId="0" fontId="5" fillId="7" borderId="19" xfId="0" applyFont="1" applyFill="1" applyBorder="1" applyAlignment="1">
      <alignment horizontal="left" vertical="center" wrapText="1" indent="1"/>
    </xf>
    <xf numFmtId="0" fontId="5" fillId="7" borderId="31" xfId="0" applyFont="1" applyFill="1" applyBorder="1" applyAlignment="1">
      <alignment horizontal="left" vertical="center" wrapText="1" indent="1"/>
    </xf>
    <xf numFmtId="0" fontId="16" fillId="7" borderId="3" xfId="0" applyFont="1" applyFill="1" applyBorder="1" applyAlignment="1">
      <alignment horizontal="left" vertical="center" wrapText="1"/>
    </xf>
    <xf numFmtId="0" fontId="37" fillId="0" borderId="0" xfId="0" applyFont="1" applyAlignment="1">
      <alignment vertical="center"/>
    </xf>
    <xf numFmtId="0" fontId="15" fillId="0" borderId="0" xfId="0" applyFont="1" applyAlignment="1">
      <alignment horizontal="center" vertical="center"/>
    </xf>
    <xf numFmtId="0" fontId="6" fillId="11" borderId="1" xfId="0" applyFont="1" applyFill="1" applyBorder="1" applyAlignment="1">
      <alignment horizontal="center" vertical="center"/>
    </xf>
    <xf numFmtId="0" fontId="0" fillId="0" borderId="0" xfId="0" applyAlignment="1">
      <alignment vertical="top"/>
    </xf>
    <xf numFmtId="0" fontId="41" fillId="10" borderId="1" xfId="0" applyFont="1" applyFill="1" applyBorder="1" applyAlignment="1">
      <alignment horizontal="center" vertical="center"/>
    </xf>
    <xf numFmtId="0" fontId="1" fillId="7" borderId="7" xfId="0" applyFont="1" applyFill="1" applyBorder="1" applyAlignment="1">
      <alignment horizontal="left" vertical="center"/>
    </xf>
    <xf numFmtId="0" fontId="11" fillId="7" borderId="8" xfId="0" applyFont="1" applyFill="1" applyBorder="1" applyAlignment="1">
      <alignment horizontal="left" vertical="center"/>
    </xf>
    <xf numFmtId="0" fontId="1" fillId="7" borderId="2" xfId="0" applyFont="1" applyFill="1" applyBorder="1" applyAlignment="1">
      <alignment horizontal="left" vertical="center"/>
    </xf>
    <xf numFmtId="0" fontId="1" fillId="7" borderId="12" xfId="0" applyFont="1" applyFill="1" applyBorder="1" applyAlignment="1">
      <alignment horizontal="left" vertical="center"/>
    </xf>
    <xf numFmtId="0" fontId="1" fillId="7" borderId="9" xfId="0" applyFont="1" applyFill="1" applyBorder="1" applyAlignment="1">
      <alignment horizontal="left" vertical="center"/>
    </xf>
    <xf numFmtId="0" fontId="36" fillId="0" borderId="0" xfId="0" applyFont="1" applyAlignment="1">
      <alignment vertical="center"/>
    </xf>
    <xf numFmtId="0" fontId="10" fillId="7" borderId="3" xfId="0" applyFont="1" applyFill="1" applyBorder="1" applyAlignment="1">
      <alignment horizontal="left" vertical="center" indent="1"/>
    </xf>
    <xf numFmtId="0" fontId="10" fillId="7" borderId="4" xfId="0" applyFont="1" applyFill="1" applyBorder="1" applyAlignment="1">
      <alignment horizontal="center" vertical="center"/>
    </xf>
    <xf numFmtId="0" fontId="10" fillId="7" borderId="1" xfId="0" applyFont="1" applyFill="1" applyBorder="1" applyAlignment="1">
      <alignment horizontal="center" vertical="center"/>
    </xf>
    <xf numFmtId="0" fontId="0" fillId="0" borderId="5" xfId="0" applyBorder="1"/>
    <xf numFmtId="0" fontId="10" fillId="7" borderId="5" xfId="0" applyFont="1" applyFill="1" applyBorder="1" applyAlignment="1">
      <alignment horizontal="center" vertical="center"/>
    </xf>
    <xf numFmtId="0" fontId="10" fillId="7" borderId="9" xfId="0" applyFont="1" applyFill="1" applyBorder="1" applyAlignment="1">
      <alignment horizontal="left" vertical="center" indent="1"/>
    </xf>
    <xf numFmtId="0" fontId="10" fillId="7" borderId="11" xfId="0" applyFont="1" applyFill="1" applyBorder="1" applyAlignment="1">
      <alignment horizontal="center" vertical="center"/>
    </xf>
    <xf numFmtId="0" fontId="16" fillId="7" borderId="9" xfId="0" applyFont="1" applyFill="1" applyBorder="1" applyAlignment="1">
      <alignment horizontal="left" vertical="center" wrapText="1"/>
    </xf>
    <xf numFmtId="0" fontId="19" fillId="7" borderId="29" xfId="0" applyFont="1" applyFill="1" applyBorder="1" applyAlignment="1">
      <alignment horizontal="center" vertical="center" wrapText="1"/>
    </xf>
    <xf numFmtId="0" fontId="2" fillId="7" borderId="44" xfId="0" applyFont="1" applyFill="1" applyBorder="1" applyAlignment="1">
      <alignment horizontal="center" vertical="center" wrapText="1"/>
    </xf>
    <xf numFmtId="1" fontId="2" fillId="7" borderId="44" xfId="0" applyNumberFormat="1" applyFont="1" applyFill="1" applyBorder="1" applyAlignment="1">
      <alignment horizontal="center" vertical="center" wrapText="1"/>
    </xf>
    <xf numFmtId="1" fontId="2" fillId="7" borderId="45"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7" borderId="5" xfId="0" applyFont="1" applyFill="1" applyBorder="1" applyAlignment="1">
      <alignment vertical="center" wrapText="1"/>
    </xf>
    <xf numFmtId="1" fontId="2" fillId="7" borderId="5" xfId="0" applyNumberFormat="1" applyFont="1" applyFill="1" applyBorder="1" applyAlignment="1">
      <alignment vertical="center" wrapText="1"/>
    </xf>
    <xf numFmtId="1" fontId="2" fillId="7" borderId="4" xfId="0" applyNumberFormat="1" applyFont="1" applyFill="1" applyBorder="1" applyAlignment="1">
      <alignment vertical="center" wrapText="1"/>
    </xf>
    <xf numFmtId="0" fontId="5" fillId="7" borderId="14"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2" fillId="13" borderId="34" xfId="0" applyFont="1" applyFill="1" applyBorder="1" applyAlignment="1">
      <alignment horizontal="left" vertical="center" wrapText="1"/>
    </xf>
    <xf numFmtId="0" fontId="2" fillId="3" borderId="7" xfId="0" applyFont="1" applyFill="1" applyBorder="1" applyAlignment="1">
      <alignment vertical="center" wrapText="1"/>
    </xf>
    <xf numFmtId="0" fontId="2" fillId="3" borderId="2" xfId="0" applyFont="1" applyFill="1" applyBorder="1" applyAlignment="1">
      <alignment vertical="center" wrapText="1"/>
    </xf>
    <xf numFmtId="0" fontId="2" fillId="3" borderId="9" xfId="0" applyFont="1" applyFill="1" applyBorder="1" applyAlignment="1">
      <alignment vertical="center" wrapText="1"/>
    </xf>
    <xf numFmtId="0" fontId="12" fillId="11" borderId="0" xfId="0" applyFont="1" applyFill="1" applyAlignment="1">
      <alignment vertical="top" wrapText="1"/>
    </xf>
    <xf numFmtId="0" fontId="7" fillId="7" borderId="2" xfId="0" applyFont="1" applyFill="1" applyBorder="1"/>
    <xf numFmtId="0" fontId="7" fillId="7" borderId="12" xfId="0" applyFont="1" applyFill="1" applyBorder="1"/>
    <xf numFmtId="0" fontId="7" fillId="7" borderId="9" xfId="0" applyFont="1" applyFill="1" applyBorder="1"/>
    <xf numFmtId="0" fontId="7" fillId="7" borderId="10" xfId="0" applyFont="1" applyFill="1" applyBorder="1"/>
    <xf numFmtId="0" fontId="7" fillId="7" borderId="10" xfId="0" applyFont="1" applyFill="1" applyBorder="1" applyAlignment="1">
      <alignment vertical="center"/>
    </xf>
    <xf numFmtId="0" fontId="7" fillId="7" borderId="11" xfId="0" applyFont="1" applyFill="1" applyBorder="1"/>
    <xf numFmtId="0" fontId="12" fillId="11" borderId="26" xfId="0" applyFont="1" applyFill="1" applyBorder="1" applyAlignment="1">
      <alignment vertical="top" wrapText="1"/>
    </xf>
    <xf numFmtId="3" fontId="25" fillId="7" borderId="31" xfId="0" applyNumberFormat="1" applyFont="1" applyFill="1" applyBorder="1" applyAlignment="1">
      <alignment horizontal="left" vertical="center" wrapText="1"/>
    </xf>
    <xf numFmtId="3" fontId="5" fillId="7" borderId="17" xfId="0" applyNumberFormat="1" applyFont="1" applyFill="1" applyBorder="1" applyAlignment="1">
      <alignment horizontal="left" vertical="center" wrapText="1" indent="4"/>
    </xf>
    <xf numFmtId="3" fontId="5" fillId="7" borderId="17" xfId="0" applyNumberFormat="1" applyFont="1" applyFill="1" applyBorder="1" applyAlignment="1">
      <alignment horizontal="left" vertical="center" wrapText="1"/>
    </xf>
    <xf numFmtId="3" fontId="25" fillId="7" borderId="17" xfId="0" applyNumberFormat="1" applyFont="1" applyFill="1" applyBorder="1" applyAlignment="1">
      <alignment horizontal="left" vertical="center" wrapText="1"/>
    </xf>
    <xf numFmtId="3" fontId="2" fillId="7" borderId="17" xfId="0" applyNumberFormat="1" applyFont="1" applyFill="1" applyBorder="1" applyAlignment="1">
      <alignment horizontal="left" vertical="center" wrapText="1"/>
    </xf>
    <xf numFmtId="3" fontId="24" fillId="7" borderId="17" xfId="0" applyNumberFormat="1" applyFont="1" applyFill="1" applyBorder="1" applyAlignment="1">
      <alignment horizontal="left" vertical="center" wrapText="1"/>
    </xf>
    <xf numFmtId="3" fontId="2" fillId="7" borderId="47" xfId="0" applyNumberFormat="1" applyFont="1" applyFill="1" applyBorder="1" applyAlignment="1">
      <alignment horizontal="left" vertical="center" wrapText="1"/>
    </xf>
    <xf numFmtId="0" fontId="5" fillId="7" borderId="75" xfId="0" applyFont="1" applyFill="1" applyBorder="1" applyAlignment="1">
      <alignment horizontal="left" vertical="center" wrapText="1"/>
    </xf>
    <xf numFmtId="3" fontId="25" fillId="7" borderId="14" xfId="0" applyNumberFormat="1" applyFont="1" applyFill="1" applyBorder="1" applyAlignment="1">
      <alignment horizontal="left" vertical="center" wrapText="1"/>
    </xf>
    <xf numFmtId="0" fontId="7" fillId="7" borderId="7" xfId="0" applyFont="1" applyFill="1" applyBorder="1"/>
    <xf numFmtId="0" fontId="13" fillId="7" borderId="6" xfId="0" applyFont="1" applyFill="1" applyBorder="1" applyAlignment="1">
      <alignment vertical="center"/>
    </xf>
    <xf numFmtId="0" fontId="7" fillId="7" borderId="6" xfId="0" applyFont="1" applyFill="1" applyBorder="1"/>
    <xf numFmtId="0" fontId="7" fillId="7" borderId="6" xfId="0" applyFont="1" applyFill="1" applyBorder="1" applyAlignment="1">
      <alignment vertical="center"/>
    </xf>
    <xf numFmtId="0" fontId="7" fillId="7" borderId="8" xfId="0" applyFont="1" applyFill="1" applyBorder="1"/>
    <xf numFmtId="0" fontId="13" fillId="7" borderId="10" xfId="0" applyFont="1" applyFill="1" applyBorder="1" applyAlignment="1">
      <alignment vertical="center"/>
    </xf>
    <xf numFmtId="0" fontId="53" fillId="9" borderId="17" xfId="0" applyFont="1" applyFill="1" applyBorder="1" applyAlignment="1">
      <alignment horizontal="center" vertical="center" wrapText="1"/>
    </xf>
    <xf numFmtId="0" fontId="53" fillId="9" borderId="13" xfId="0" applyFont="1" applyFill="1" applyBorder="1" applyAlignment="1">
      <alignment horizontal="center" vertical="center" wrapText="1"/>
    </xf>
    <xf numFmtId="0" fontId="53" fillId="9" borderId="18" xfId="0" applyFont="1" applyFill="1" applyBorder="1" applyAlignment="1">
      <alignment horizontal="center" vertical="center" wrapText="1"/>
    </xf>
    <xf numFmtId="0" fontId="54" fillId="4" borderId="17" xfId="0" applyFont="1" applyFill="1" applyBorder="1" applyAlignment="1">
      <alignment horizontal="left" vertical="top"/>
    </xf>
    <xf numFmtId="0" fontId="54" fillId="4" borderId="13" xfId="0" applyFont="1" applyFill="1" applyBorder="1" applyAlignment="1">
      <alignment horizontal="left" vertical="top"/>
    </xf>
    <xf numFmtId="0" fontId="54" fillId="4" borderId="18" xfId="0" applyFont="1" applyFill="1" applyBorder="1" applyAlignment="1">
      <alignment horizontal="left" vertical="top"/>
    </xf>
    <xf numFmtId="0" fontId="12" fillId="7" borderId="1" xfId="0" applyFont="1" applyFill="1" applyBorder="1" applyAlignment="1">
      <alignment horizontal="left" vertical="center" wrapText="1" indent="1"/>
    </xf>
    <xf numFmtId="0" fontId="19" fillId="7" borderId="3" xfId="0" applyFont="1" applyFill="1" applyBorder="1" applyAlignment="1">
      <alignment horizontal="left" vertical="center" wrapText="1" indent="1"/>
    </xf>
    <xf numFmtId="0" fontId="19" fillId="7" borderId="1" xfId="0" applyFont="1" applyFill="1" applyBorder="1" applyAlignment="1">
      <alignment horizontal="left" vertical="center" wrapText="1" indent="1"/>
    </xf>
    <xf numFmtId="0" fontId="19" fillId="7" borderId="27" xfId="0" applyFont="1" applyFill="1" applyBorder="1" applyAlignment="1">
      <alignment horizontal="left" vertical="center" wrapText="1" indent="1"/>
    </xf>
    <xf numFmtId="0" fontId="19" fillId="7" borderId="46" xfId="0" applyFont="1" applyFill="1" applyBorder="1" applyAlignment="1">
      <alignment horizontal="left" vertical="center" wrapText="1" indent="1"/>
    </xf>
    <xf numFmtId="0" fontId="19" fillId="7" borderId="50" xfId="0" applyFont="1" applyFill="1" applyBorder="1" applyAlignment="1">
      <alignment horizontal="left" vertical="center" wrapText="1" indent="1"/>
    </xf>
    <xf numFmtId="0" fontId="19" fillId="7" borderId="26" xfId="0" applyFont="1" applyFill="1" applyBorder="1" applyAlignment="1">
      <alignment horizontal="left" vertical="center" wrapText="1" indent="1"/>
    </xf>
    <xf numFmtId="0" fontId="19" fillId="7" borderId="64" xfId="0" applyFont="1" applyFill="1" applyBorder="1" applyAlignment="1">
      <alignment horizontal="left" vertical="center" wrapText="1" indent="1"/>
    </xf>
    <xf numFmtId="0" fontId="19" fillId="7" borderId="35"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65" xfId="0" applyFont="1" applyFill="1" applyBorder="1" applyAlignment="1">
      <alignment horizontal="left" vertical="center" wrapText="1" indent="1"/>
    </xf>
    <xf numFmtId="0" fontId="19" fillId="7" borderId="66" xfId="0" applyFont="1" applyFill="1" applyBorder="1" applyAlignment="1">
      <alignment horizontal="left" vertical="center" wrapText="1" indent="1"/>
    </xf>
    <xf numFmtId="0" fontId="12" fillId="5" borderId="4"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9" fontId="19" fillId="5" borderId="33" xfId="0" applyNumberFormat="1" applyFont="1" applyFill="1" applyBorder="1" applyAlignment="1" applyProtection="1">
      <alignment horizontal="center" vertical="center" wrapText="1"/>
      <protection locked="0"/>
    </xf>
    <xf numFmtId="0" fontId="19" fillId="7" borderId="42" xfId="0" applyFont="1" applyFill="1" applyBorder="1" applyAlignment="1">
      <alignment horizontal="left" vertical="center" wrapText="1" indent="1"/>
    </xf>
    <xf numFmtId="0" fontId="19" fillId="7" borderId="34" xfId="0" applyFont="1" applyFill="1" applyBorder="1" applyAlignment="1">
      <alignment horizontal="center" vertical="center" wrapText="1"/>
    </xf>
    <xf numFmtId="0" fontId="12" fillId="5" borderId="17" xfId="0" applyFont="1" applyFill="1" applyBorder="1" applyAlignment="1" applyProtection="1">
      <alignment horizontal="left" vertical="center" wrapText="1" indent="1"/>
      <protection locked="0"/>
    </xf>
    <xf numFmtId="0" fontId="12" fillId="5" borderId="13" xfId="0" applyFont="1" applyFill="1" applyBorder="1" applyAlignment="1" applyProtection="1">
      <alignment vertical="center" wrapText="1"/>
      <protection locked="0"/>
    </xf>
    <xf numFmtId="0" fontId="12" fillId="5" borderId="13" xfId="0" applyFont="1" applyFill="1" applyBorder="1" applyAlignment="1" applyProtection="1">
      <alignment horizontal="center" vertical="center" wrapText="1"/>
      <protection locked="0"/>
    </xf>
    <xf numFmtId="0" fontId="12" fillId="5" borderId="20" xfId="0" applyFont="1" applyFill="1" applyBorder="1" applyAlignment="1" applyProtection="1">
      <alignment vertical="center" wrapText="1"/>
      <protection locked="0"/>
    </xf>
    <xf numFmtId="0" fontId="12" fillId="5" borderId="22" xfId="0" applyFont="1" applyFill="1" applyBorder="1" applyAlignment="1" applyProtection="1">
      <alignment vertical="center" wrapText="1"/>
      <protection locked="0"/>
    </xf>
    <xf numFmtId="0" fontId="12" fillId="5" borderId="34" xfId="0" applyFont="1" applyFill="1" applyBorder="1" applyAlignment="1" applyProtection="1">
      <alignment horizontal="center" vertical="center" wrapText="1"/>
      <protection locked="0"/>
    </xf>
    <xf numFmtId="0" fontId="12" fillId="5" borderId="35"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2" fillId="7" borderId="68" xfId="0" applyFont="1" applyFill="1" applyBorder="1" applyAlignment="1">
      <alignment horizontal="left" vertical="center" wrapText="1" indent="1"/>
    </xf>
    <xf numFmtId="0" fontId="12" fillId="7" borderId="65" xfId="0" applyFont="1" applyFill="1" applyBorder="1" applyAlignment="1">
      <alignment horizontal="left" vertical="center" wrapText="1" indent="1"/>
    </xf>
    <xf numFmtId="0" fontId="12" fillId="7" borderId="69" xfId="0" applyFont="1" applyFill="1" applyBorder="1" applyAlignment="1">
      <alignment horizontal="left" vertical="center" wrapText="1" indent="1"/>
    </xf>
    <xf numFmtId="164" fontId="19" fillId="7" borderId="21" xfId="0" applyNumberFormat="1" applyFont="1" applyFill="1" applyBorder="1" applyAlignment="1">
      <alignment horizontal="center" vertical="center" wrapText="1"/>
    </xf>
    <xf numFmtId="0" fontId="19" fillId="7" borderId="68" xfId="0" applyFont="1" applyFill="1" applyBorder="1" applyAlignment="1">
      <alignment horizontal="left" vertical="center" wrapText="1" indent="1"/>
    </xf>
    <xf numFmtId="0" fontId="19" fillId="7" borderId="61" xfId="0" applyFont="1" applyFill="1" applyBorder="1" applyAlignment="1">
      <alignment horizontal="right" vertical="center" wrapText="1"/>
    </xf>
    <xf numFmtId="0" fontId="12" fillId="7" borderId="32" xfId="0" applyFont="1" applyFill="1" applyBorder="1" applyAlignment="1">
      <alignment vertical="center" wrapText="1"/>
    </xf>
    <xf numFmtId="164" fontId="12" fillId="7" borderId="33" xfId="0" applyNumberFormat="1" applyFont="1" applyFill="1" applyBorder="1" applyAlignment="1">
      <alignment vertical="center" wrapText="1"/>
    </xf>
    <xf numFmtId="0" fontId="19" fillId="7" borderId="40" xfId="0" applyFont="1" applyFill="1" applyBorder="1" applyAlignment="1">
      <alignment horizontal="right" vertical="center" wrapText="1"/>
    </xf>
    <xf numFmtId="0" fontId="12" fillId="7" borderId="13" xfId="0" applyFont="1" applyFill="1" applyBorder="1" applyAlignment="1">
      <alignment vertical="center" wrapText="1"/>
    </xf>
    <xf numFmtId="164" fontId="12" fillId="7" borderId="18" xfId="0" applyNumberFormat="1" applyFont="1" applyFill="1" applyBorder="1" applyAlignment="1">
      <alignment vertical="center" wrapText="1"/>
    </xf>
    <xf numFmtId="0" fontId="12" fillId="7" borderId="66" xfId="0" applyFont="1" applyFill="1" applyBorder="1" applyAlignment="1">
      <alignment horizontal="left" vertical="center" wrapText="1" indent="1"/>
    </xf>
    <xf numFmtId="0" fontId="12" fillId="5" borderId="40" xfId="0" applyFont="1" applyFill="1" applyBorder="1" applyAlignment="1" applyProtection="1">
      <alignment vertical="center" wrapText="1"/>
      <protection locked="0"/>
    </xf>
    <xf numFmtId="164" fontId="12" fillId="5" borderId="18" xfId="0" applyNumberFormat="1" applyFont="1" applyFill="1" applyBorder="1" applyAlignment="1" applyProtection="1">
      <alignment vertical="center" wrapText="1"/>
      <protection locked="0"/>
    </xf>
    <xf numFmtId="0" fontId="12" fillId="5" borderId="48" xfId="0" applyFont="1" applyFill="1" applyBorder="1" applyAlignment="1" applyProtection="1">
      <alignment vertical="center" wrapText="1"/>
      <protection locked="0"/>
    </xf>
    <xf numFmtId="164" fontId="12" fillId="5" borderId="21" xfId="0" applyNumberFormat="1" applyFont="1" applyFill="1" applyBorder="1" applyAlignment="1" applyProtection="1">
      <alignment vertical="center" wrapText="1"/>
      <protection locked="0"/>
    </xf>
    <xf numFmtId="164" fontId="19" fillId="7" borderId="42" xfId="0" applyNumberFormat="1" applyFont="1" applyFill="1" applyBorder="1" applyAlignment="1">
      <alignment horizontal="center" vertical="center" wrapText="1"/>
    </xf>
    <xf numFmtId="0" fontId="12" fillId="5" borderId="32" xfId="0" applyFont="1" applyFill="1" applyBorder="1" applyAlignment="1" applyProtection="1">
      <alignment vertical="center" wrapText="1"/>
      <protection locked="0"/>
    </xf>
    <xf numFmtId="0" fontId="12" fillId="5" borderId="61" xfId="0" applyFont="1" applyFill="1" applyBorder="1" applyAlignment="1" applyProtection="1">
      <alignment vertical="center"/>
      <protection locked="0"/>
    </xf>
    <xf numFmtId="164" fontId="12" fillId="5" borderId="32" xfId="0" applyNumberFormat="1" applyFont="1" applyFill="1" applyBorder="1" applyAlignment="1" applyProtection="1">
      <alignment vertical="center"/>
      <protection locked="0"/>
    </xf>
    <xf numFmtId="0" fontId="12" fillId="5" borderId="40" xfId="0" applyFont="1" applyFill="1" applyBorder="1" applyAlignment="1" applyProtection="1">
      <alignment vertical="center"/>
      <protection locked="0"/>
    </xf>
    <xf numFmtId="164" fontId="12" fillId="5" borderId="13" xfId="0" applyNumberFormat="1" applyFont="1" applyFill="1" applyBorder="1" applyAlignment="1" applyProtection="1">
      <alignment vertical="center"/>
      <protection locked="0"/>
    </xf>
    <xf numFmtId="0" fontId="12" fillId="5" borderId="62" xfId="0" applyFont="1" applyFill="1" applyBorder="1" applyAlignment="1" applyProtection="1">
      <alignment vertical="center"/>
      <protection locked="0"/>
    </xf>
    <xf numFmtId="164" fontId="12" fillId="5" borderId="22" xfId="0" applyNumberFormat="1" applyFont="1" applyFill="1" applyBorder="1" applyAlignment="1" applyProtection="1">
      <alignment vertical="center"/>
      <protection locked="0"/>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12" fillId="7" borderId="2" xfId="0" applyFont="1" applyFill="1" applyBorder="1" applyAlignment="1">
      <alignment horizontal="left" vertical="center" indent="1"/>
    </xf>
    <xf numFmtId="0" fontId="7" fillId="0" borderId="13" xfId="0" applyFont="1" applyBorder="1" applyAlignment="1">
      <alignment vertical="center"/>
    </xf>
    <xf numFmtId="0" fontId="7" fillId="0" borderId="0" xfId="0" applyFont="1" applyAlignment="1">
      <alignment horizontal="center" vertical="center"/>
    </xf>
    <xf numFmtId="0" fontId="7" fillId="0" borderId="13" xfId="0" applyFont="1" applyBorder="1" applyAlignment="1">
      <alignment horizontal="left" vertical="center"/>
    </xf>
    <xf numFmtId="3" fontId="7" fillId="0" borderId="13" xfId="0" applyNumberFormat="1" applyFont="1" applyBorder="1" applyAlignment="1">
      <alignment horizontal="left" vertical="center"/>
    </xf>
    <xf numFmtId="0" fontId="7" fillId="0" borderId="0" xfId="0" applyFont="1" applyAlignment="1">
      <alignment horizontal="left" vertical="center" wrapText="1"/>
    </xf>
    <xf numFmtId="0" fontId="29" fillId="0" borderId="0" xfId="0" applyFont="1"/>
    <xf numFmtId="0" fontId="0" fillId="0" borderId="59" xfId="0" applyBorder="1"/>
    <xf numFmtId="0" fontId="1" fillId="7" borderId="1" xfId="0" applyFont="1" applyFill="1" applyBorder="1" applyAlignment="1">
      <alignment horizontal="center" vertical="center" wrapText="1"/>
    </xf>
    <xf numFmtId="165" fontId="29" fillId="7" borderId="0" xfId="0" applyNumberFormat="1" applyFont="1" applyFill="1"/>
    <xf numFmtId="166" fontId="0" fillId="7" borderId="0" xfId="0" applyNumberFormat="1" applyFill="1"/>
    <xf numFmtId="0" fontId="0" fillId="6" borderId="0" xfId="0" applyFill="1"/>
    <xf numFmtId="3" fontId="0" fillId="0" borderId="0" xfId="0" applyNumberFormat="1"/>
    <xf numFmtId="0" fontId="58" fillId="4" borderId="0" xfId="0" applyFont="1" applyFill="1" applyAlignment="1">
      <alignment horizontal="left" vertical="center"/>
    </xf>
    <xf numFmtId="14" fontId="59" fillId="7" borderId="5" xfId="0" applyNumberFormat="1" applyFont="1" applyFill="1" applyBorder="1" applyAlignment="1">
      <alignment vertical="center"/>
    </xf>
    <xf numFmtId="2" fontId="59" fillId="7" borderId="4" xfId="0" applyNumberFormat="1" applyFont="1" applyFill="1" applyBorder="1" applyAlignment="1">
      <alignment vertical="center"/>
    </xf>
    <xf numFmtId="0" fontId="58" fillId="4" borderId="0" xfId="0" applyFont="1" applyFill="1" applyAlignment="1">
      <alignment vertical="center"/>
    </xf>
    <xf numFmtId="0" fontId="19" fillId="7" borderId="24" xfId="0" applyFont="1" applyFill="1" applyBorder="1" applyAlignment="1">
      <alignment horizontal="left" vertical="center" wrapText="1" indent="1"/>
    </xf>
    <xf numFmtId="0" fontId="12" fillId="5" borderId="15"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5" fillId="4" borderId="12" xfId="0" applyFont="1" applyFill="1" applyBorder="1" applyAlignment="1">
      <alignment vertical="center"/>
    </xf>
    <xf numFmtId="0" fontId="12" fillId="5" borderId="4" xfId="0" applyFont="1" applyFill="1" applyBorder="1" applyAlignment="1" applyProtection="1">
      <alignment horizontal="left" vertical="top" wrapText="1"/>
      <protection locked="0"/>
    </xf>
    <xf numFmtId="0" fontId="12" fillId="4" borderId="3" xfId="0" applyFont="1" applyFill="1" applyBorder="1" applyAlignment="1">
      <alignment horizontal="left" vertical="center" wrapText="1" indent="1"/>
    </xf>
    <xf numFmtId="0" fontId="0" fillId="0" borderId="0" xfId="0" applyAlignment="1">
      <alignment horizontal="center"/>
    </xf>
    <xf numFmtId="0" fontId="29" fillId="0" borderId="0" xfId="0" applyFont="1" applyAlignment="1">
      <alignment horizontal="center"/>
    </xf>
    <xf numFmtId="0" fontId="4" fillId="5" borderId="3" xfId="0" applyFont="1" applyFill="1" applyBorder="1" applyAlignment="1" applyProtection="1">
      <alignment horizontal="center" vertical="center" wrapText="1"/>
      <protection locked="0"/>
    </xf>
    <xf numFmtId="0" fontId="31" fillId="0" borderId="0" xfId="0" applyFont="1" applyAlignment="1">
      <alignment horizontal="center"/>
    </xf>
    <xf numFmtId="0" fontId="30" fillId="0" borderId="0" xfId="0" applyFont="1" applyAlignment="1">
      <alignment horizontal="center"/>
    </xf>
    <xf numFmtId="0" fontId="31" fillId="12" borderId="0" xfId="0" applyFont="1" applyFill="1" applyAlignment="1">
      <alignment horizontal="center"/>
    </xf>
    <xf numFmtId="0" fontId="12" fillId="5" borderId="9"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7" borderId="34" xfId="0" quotePrefix="1" applyFont="1" applyFill="1" applyBorder="1" applyAlignment="1" applyProtection="1">
      <alignment horizontal="center" vertical="center" wrapText="1"/>
      <protection locked="0"/>
    </xf>
    <xf numFmtId="0" fontId="2" fillId="7" borderId="79"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0" fillId="0" borderId="0" xfId="0" applyAlignment="1">
      <alignment wrapText="1"/>
    </xf>
    <xf numFmtId="0" fontId="19" fillId="5" borderId="76" xfId="0" applyFont="1" applyFill="1" applyBorder="1" applyAlignment="1" applyProtection="1">
      <alignment horizontal="center" vertical="center" wrapText="1"/>
      <protection locked="0"/>
    </xf>
    <xf numFmtId="0" fontId="19" fillId="5" borderId="48" xfId="0" applyFont="1" applyFill="1" applyBorder="1" applyAlignment="1" applyProtection="1">
      <alignment horizontal="center" vertical="center" wrapText="1"/>
      <protection locked="0"/>
    </xf>
    <xf numFmtId="0" fontId="19" fillId="5" borderId="78" xfId="0" applyFont="1" applyFill="1" applyBorder="1" applyAlignment="1" applyProtection="1">
      <alignment horizontal="center" vertical="center" wrapText="1"/>
      <protection locked="0"/>
    </xf>
    <xf numFmtId="0" fontId="19" fillId="5" borderId="61" xfId="0" applyFont="1" applyFill="1" applyBorder="1" applyAlignment="1" applyProtection="1">
      <alignment horizontal="center" vertical="center" wrapText="1"/>
      <protection locked="0"/>
    </xf>
    <xf numFmtId="0" fontId="19" fillId="5" borderId="80" xfId="0" applyFont="1" applyFill="1" applyBorder="1" applyAlignment="1" applyProtection="1">
      <alignment horizontal="center" vertical="center" wrapText="1"/>
      <protection locked="0"/>
    </xf>
    <xf numFmtId="0" fontId="12" fillId="7" borderId="14" xfId="0" applyFont="1" applyFill="1" applyBorder="1" applyAlignment="1">
      <alignment horizontal="left" vertical="center" wrapText="1" inden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5" borderId="36" xfId="0" applyFont="1" applyFill="1" applyBorder="1" applyAlignment="1" applyProtection="1">
      <alignment horizontal="center" vertical="center" wrapText="1"/>
      <protection locked="0"/>
    </xf>
    <xf numFmtId="0" fontId="12" fillId="5" borderId="65" xfId="0" applyFont="1" applyFill="1" applyBorder="1" applyAlignment="1" applyProtection="1">
      <alignment horizontal="left" vertical="center" wrapText="1" indent="1"/>
      <protection locked="0"/>
    </xf>
    <xf numFmtId="0" fontId="12" fillId="5" borderId="69" xfId="0" applyFont="1" applyFill="1" applyBorder="1" applyAlignment="1" applyProtection="1">
      <alignment horizontal="left" vertical="center" wrapText="1" indent="1"/>
      <protection locked="0"/>
    </xf>
    <xf numFmtId="1" fontId="19" fillId="5" borderId="32" xfId="0" applyNumberFormat="1" applyFont="1" applyFill="1" applyBorder="1" applyAlignment="1" applyProtection="1">
      <alignment horizontal="center" vertical="center" wrapText="1"/>
      <protection locked="0"/>
    </xf>
    <xf numFmtId="1" fontId="19" fillId="5" borderId="40" xfId="0" applyNumberFormat="1" applyFont="1" applyFill="1" applyBorder="1" applyAlignment="1" applyProtection="1">
      <alignment horizontal="center" vertical="center" wrapText="1"/>
      <protection locked="0"/>
    </xf>
    <xf numFmtId="1" fontId="19" fillId="5" borderId="48" xfId="0" applyNumberFormat="1" applyFont="1" applyFill="1" applyBorder="1" applyAlignment="1" applyProtection="1">
      <alignment horizontal="center" vertical="center" wrapText="1"/>
      <protection locked="0"/>
    </xf>
    <xf numFmtId="0" fontId="5" fillId="7" borderId="5" xfId="0" applyFont="1" applyFill="1" applyBorder="1" applyAlignment="1">
      <alignment vertical="center" wrapText="1"/>
    </xf>
    <xf numFmtId="0" fontId="5" fillId="7" borderId="3" xfId="0" applyFont="1" applyFill="1" applyBorder="1" applyAlignment="1">
      <alignment vertical="center"/>
    </xf>
    <xf numFmtId="1" fontId="12" fillId="7" borderId="5" xfId="0" applyNumberFormat="1" applyFont="1" applyFill="1" applyBorder="1" applyAlignment="1" applyProtection="1">
      <alignment horizontal="center" vertical="center" wrapText="1"/>
      <protection locked="0"/>
    </xf>
    <xf numFmtId="0" fontId="31" fillId="0" borderId="1" xfId="0" applyFont="1" applyBorder="1" applyAlignment="1">
      <alignment horizontal="center"/>
    </xf>
    <xf numFmtId="164" fontId="19" fillId="5" borderId="61" xfId="0" applyNumberFormat="1" applyFont="1" applyFill="1" applyBorder="1" applyAlignment="1" applyProtection="1">
      <alignment vertical="center" wrapText="1"/>
      <protection locked="0"/>
    </xf>
    <xf numFmtId="164" fontId="19" fillId="5" borderId="32" xfId="0" applyNumberFormat="1" applyFont="1" applyFill="1" applyBorder="1" applyAlignment="1" applyProtection="1">
      <alignment vertical="center" wrapText="1"/>
      <protection locked="0"/>
    </xf>
    <xf numFmtId="164" fontId="19" fillId="5" borderId="63" xfId="0" applyNumberFormat="1" applyFont="1" applyFill="1" applyBorder="1" applyAlignment="1" applyProtection="1">
      <alignment vertical="center" wrapText="1"/>
      <protection locked="0"/>
    </xf>
    <xf numFmtId="164" fontId="19" fillId="7" borderId="64" xfId="0" applyNumberFormat="1" applyFont="1" applyFill="1" applyBorder="1" applyAlignment="1">
      <alignment horizontal="right" vertical="center" wrapText="1"/>
    </xf>
    <xf numFmtId="164" fontId="19" fillId="5" borderId="40" xfId="0" applyNumberFormat="1" applyFont="1" applyFill="1" applyBorder="1" applyAlignment="1" applyProtection="1">
      <alignment vertical="center" wrapText="1"/>
      <protection locked="0"/>
    </xf>
    <xf numFmtId="164" fontId="19" fillId="5" borderId="13" xfId="0" applyNumberFormat="1" applyFont="1" applyFill="1" applyBorder="1" applyAlignment="1" applyProtection="1">
      <alignment vertical="center" wrapText="1"/>
      <protection locked="0"/>
    </xf>
    <xf numFmtId="164" fontId="19" fillId="5" borderId="41" xfId="0" applyNumberFormat="1" applyFont="1" applyFill="1" applyBorder="1" applyAlignment="1" applyProtection="1">
      <alignment vertical="center" wrapText="1"/>
      <protection locked="0"/>
    </xf>
    <xf numFmtId="164" fontId="19" fillId="7" borderId="65" xfId="0" applyNumberFormat="1" applyFont="1" applyFill="1" applyBorder="1" applyAlignment="1">
      <alignment horizontal="right" vertical="center" wrapText="1"/>
    </xf>
    <xf numFmtId="164" fontId="19" fillId="5" borderId="62" xfId="0" applyNumberFormat="1" applyFont="1" applyFill="1" applyBorder="1" applyAlignment="1" applyProtection="1">
      <alignment vertical="center" wrapText="1"/>
      <protection locked="0"/>
    </xf>
    <xf numFmtId="164" fontId="19" fillId="5" borderId="22" xfId="0" applyNumberFormat="1" applyFont="1" applyFill="1" applyBorder="1" applyAlignment="1" applyProtection="1">
      <alignment vertical="center" wrapText="1"/>
      <protection locked="0"/>
    </xf>
    <xf numFmtId="164" fontId="19" fillId="5" borderId="58" xfId="0" applyNumberFormat="1" applyFont="1" applyFill="1" applyBorder="1" applyAlignment="1" applyProtection="1">
      <alignment vertical="center" wrapText="1"/>
      <protection locked="0"/>
    </xf>
    <xf numFmtId="164" fontId="19" fillId="7" borderId="66" xfId="0" applyNumberFormat="1" applyFont="1" applyFill="1" applyBorder="1" applyAlignment="1">
      <alignment horizontal="right" vertical="center" wrapText="1"/>
    </xf>
    <xf numFmtId="164" fontId="19" fillId="7" borderId="34" xfId="0" applyNumberFormat="1" applyFont="1" applyFill="1" applyBorder="1" applyAlignment="1">
      <alignment vertical="center" wrapText="1"/>
    </xf>
    <xf numFmtId="164" fontId="19" fillId="7" borderId="35" xfId="0" applyNumberFormat="1" applyFont="1" applyFill="1" applyBorder="1" applyAlignment="1">
      <alignment vertical="center" wrapText="1"/>
    </xf>
    <xf numFmtId="164" fontId="19" fillId="7" borderId="67" xfId="0" applyNumberFormat="1" applyFont="1" applyFill="1" applyBorder="1" applyAlignment="1">
      <alignment vertical="center" wrapText="1"/>
    </xf>
    <xf numFmtId="164" fontId="19" fillId="7" borderId="1" xfId="0" applyNumberFormat="1" applyFont="1" applyFill="1" applyBorder="1" applyAlignment="1">
      <alignment horizontal="right" vertical="center" wrapText="1"/>
    </xf>
    <xf numFmtId="164" fontId="12" fillId="5" borderId="61" xfId="0" applyNumberFormat="1" applyFont="1" applyFill="1" applyBorder="1" applyAlignment="1" applyProtection="1">
      <alignment vertical="center" wrapText="1"/>
      <protection locked="0"/>
    </xf>
    <xf numFmtId="164" fontId="12" fillId="5" borderId="40" xfId="0" applyNumberFormat="1" applyFont="1" applyFill="1" applyBorder="1" applyAlignment="1" applyProtection="1">
      <alignment vertical="center" wrapText="1"/>
      <protection locked="0"/>
    </xf>
    <xf numFmtId="164" fontId="12" fillId="5" borderId="40" xfId="0" applyNumberFormat="1" applyFont="1" applyFill="1" applyBorder="1" applyAlignment="1" applyProtection="1">
      <alignment horizontal="center" vertical="center" wrapText="1"/>
      <protection locked="0"/>
    </xf>
    <xf numFmtId="164" fontId="12" fillId="5" borderId="62" xfId="0" applyNumberFormat="1" applyFont="1" applyFill="1" applyBorder="1" applyAlignment="1" applyProtection="1">
      <alignment vertical="center" wrapText="1"/>
      <protection locked="0"/>
    </xf>
    <xf numFmtId="164" fontId="12" fillId="7" borderId="42" xfId="0" applyNumberFormat="1" applyFont="1" applyFill="1" applyBorder="1" applyAlignment="1">
      <alignment vertical="center" wrapText="1"/>
    </xf>
    <xf numFmtId="0" fontId="12" fillId="7" borderId="35" xfId="0" applyFont="1" applyFill="1" applyBorder="1" applyAlignment="1">
      <alignment vertical="center" wrapText="1"/>
    </xf>
    <xf numFmtId="164" fontId="12" fillId="7" borderId="32" xfId="0" applyNumberFormat="1" applyFont="1" applyFill="1" applyBorder="1" applyAlignment="1">
      <alignment vertical="center" wrapText="1"/>
    </xf>
    <xf numFmtId="164" fontId="12" fillId="7" borderId="13" xfId="0" applyNumberFormat="1" applyFont="1" applyFill="1" applyBorder="1" applyAlignment="1">
      <alignment vertical="center" wrapText="1"/>
    </xf>
    <xf numFmtId="164" fontId="12" fillId="7" borderId="35" xfId="0" applyNumberFormat="1" applyFont="1" applyFill="1" applyBorder="1" applyAlignment="1">
      <alignment vertical="center" wrapText="1"/>
    </xf>
    <xf numFmtId="0" fontId="19" fillId="7" borderId="34" xfId="0" applyFont="1" applyFill="1" applyBorder="1" applyAlignment="1">
      <alignment vertical="center"/>
    </xf>
    <xf numFmtId="164" fontId="19" fillId="7" borderId="36" xfId="0" applyNumberFormat="1" applyFont="1" applyFill="1" applyBorder="1" applyAlignment="1">
      <alignment vertical="center"/>
    </xf>
    <xf numFmtId="164" fontId="19" fillId="7" borderId="36" xfId="0" applyNumberFormat="1" applyFont="1" applyFill="1" applyBorder="1" applyAlignment="1">
      <alignment vertical="center" wrapText="1"/>
    </xf>
    <xf numFmtId="164" fontId="5" fillId="7" borderId="15" xfId="0" applyNumberFormat="1" applyFont="1" applyFill="1" applyBorder="1" applyAlignment="1">
      <alignment horizontal="right" vertical="center" wrapText="1"/>
    </xf>
    <xf numFmtId="164" fontId="5" fillId="7" borderId="13" xfId="0" applyNumberFormat="1" applyFont="1" applyFill="1" applyBorder="1" applyAlignment="1">
      <alignment horizontal="right" vertical="center" wrapText="1"/>
    </xf>
    <xf numFmtId="164" fontId="5" fillId="7" borderId="18" xfId="0" applyNumberFormat="1" applyFont="1" applyFill="1" applyBorder="1" applyAlignment="1">
      <alignment horizontal="right" vertical="center" wrapText="1"/>
    </xf>
    <xf numFmtId="164" fontId="5" fillId="5" borderId="13" xfId="0" applyNumberFormat="1" applyFont="1" applyFill="1" applyBorder="1" applyAlignment="1" applyProtection="1">
      <alignment horizontal="right" vertical="center" wrapText="1"/>
      <protection locked="0"/>
    </xf>
    <xf numFmtId="164" fontId="5" fillId="7" borderId="37" xfId="0" applyNumberFormat="1" applyFont="1" applyFill="1" applyBorder="1" applyAlignment="1">
      <alignment horizontal="right" vertical="center" wrapText="1"/>
    </xf>
    <xf numFmtId="164" fontId="5" fillId="7" borderId="56" xfId="0" applyNumberFormat="1" applyFont="1" applyFill="1" applyBorder="1" applyAlignment="1">
      <alignment horizontal="right" vertical="center" wrapText="1"/>
    </xf>
    <xf numFmtId="164" fontId="5" fillId="13" borderId="35" xfId="0" applyNumberFormat="1" applyFont="1" applyFill="1" applyBorder="1" applyAlignment="1">
      <alignment horizontal="right" vertical="center" wrapText="1"/>
    </xf>
    <xf numFmtId="164" fontId="5" fillId="13" borderId="36" xfId="0" applyNumberFormat="1" applyFont="1" applyFill="1" applyBorder="1" applyAlignment="1">
      <alignment horizontal="right" vertical="center" wrapText="1"/>
    </xf>
    <xf numFmtId="164" fontId="5" fillId="7" borderId="32" xfId="0" applyNumberFormat="1" applyFont="1" applyFill="1" applyBorder="1" applyAlignment="1">
      <alignment horizontal="right" vertical="center" wrapText="1"/>
    </xf>
    <xf numFmtId="164" fontId="5" fillId="7" borderId="33" xfId="0" applyNumberFormat="1" applyFont="1" applyFill="1" applyBorder="1" applyAlignment="1">
      <alignment horizontal="right" vertical="center" wrapText="1"/>
    </xf>
    <xf numFmtId="164" fontId="5" fillId="7" borderId="23" xfId="0" applyNumberFormat="1" applyFont="1" applyFill="1" applyBorder="1" applyAlignment="1">
      <alignment horizontal="right" vertical="center" wrapText="1"/>
    </xf>
    <xf numFmtId="164" fontId="5" fillId="7" borderId="21" xfId="0" applyNumberFormat="1" applyFont="1" applyFill="1" applyBorder="1" applyAlignment="1">
      <alignment horizontal="right" vertical="center" wrapText="1"/>
    </xf>
    <xf numFmtId="164" fontId="5" fillId="7" borderId="35" xfId="0" applyNumberFormat="1" applyFont="1" applyFill="1" applyBorder="1" applyAlignment="1">
      <alignment horizontal="right" vertical="center" wrapText="1"/>
    </xf>
    <xf numFmtId="164" fontId="5" fillId="7" borderId="36" xfId="0" applyNumberFormat="1" applyFont="1" applyFill="1" applyBorder="1" applyAlignment="1">
      <alignment horizontal="right" vertical="center" wrapText="1"/>
    </xf>
    <xf numFmtId="164" fontId="5" fillId="7" borderId="35" xfId="0" applyNumberFormat="1" applyFont="1" applyFill="1" applyBorder="1" applyAlignment="1">
      <alignment vertical="center" wrapText="1"/>
    </xf>
    <xf numFmtId="164" fontId="5" fillId="5" borderId="15" xfId="0" applyNumberFormat="1" applyFont="1" applyFill="1" applyBorder="1" applyAlignment="1" applyProtection="1">
      <alignment horizontal="right" vertical="center" wrapText="1"/>
      <protection locked="0"/>
    </xf>
    <xf numFmtId="0" fontId="2" fillId="7" borderId="7" xfId="0" applyFont="1" applyFill="1" applyBorder="1" applyAlignment="1">
      <alignment vertical="center" wrapText="1"/>
    </xf>
    <xf numFmtId="0" fontId="2" fillId="7" borderId="6" xfId="0" applyFont="1" applyFill="1" applyBorder="1" applyAlignment="1">
      <alignment vertical="center" wrapText="1"/>
    </xf>
    <xf numFmtId="1" fontId="2" fillId="7" borderId="6" xfId="0" applyNumberFormat="1" applyFont="1" applyFill="1" applyBorder="1" applyAlignment="1">
      <alignment vertical="center" wrapText="1"/>
    </xf>
    <xf numFmtId="1" fontId="2" fillId="7" borderId="8" xfId="0" applyNumberFormat="1" applyFont="1" applyFill="1" applyBorder="1" applyAlignment="1">
      <alignment vertical="center" wrapText="1"/>
    </xf>
    <xf numFmtId="164" fontId="5" fillId="7" borderId="18" xfId="0" applyNumberFormat="1" applyFont="1" applyFill="1" applyBorder="1" applyAlignment="1">
      <alignment horizontal="left" vertical="center" wrapText="1"/>
    </xf>
    <xf numFmtId="0" fontId="16" fillId="7" borderId="19" xfId="0" applyFont="1" applyFill="1" applyBorder="1" applyAlignment="1">
      <alignment horizontal="left" vertical="center" wrapText="1"/>
    </xf>
    <xf numFmtId="164" fontId="5" fillId="7" borderId="20" xfId="0" applyNumberFormat="1" applyFont="1" applyFill="1" applyBorder="1" applyAlignment="1">
      <alignment horizontal="right" vertical="center" wrapText="1"/>
    </xf>
    <xf numFmtId="0" fontId="5" fillId="2" borderId="67" xfId="0" applyFont="1" applyFill="1" applyBorder="1" applyAlignment="1">
      <alignment horizontal="left" vertical="center" wrapText="1"/>
    </xf>
    <xf numFmtId="164" fontId="5" fillId="5" borderId="22" xfId="0" applyNumberFormat="1" applyFont="1" applyFill="1" applyBorder="1" applyAlignment="1" applyProtection="1">
      <alignment horizontal="right" vertical="center" wrapText="1"/>
      <protection locked="0"/>
    </xf>
    <xf numFmtId="164" fontId="5" fillId="5" borderId="32" xfId="0" applyNumberFormat="1" applyFont="1" applyFill="1" applyBorder="1" applyAlignment="1" applyProtection="1">
      <alignment horizontal="right" vertical="center" wrapText="1"/>
      <protection locked="0"/>
    </xf>
    <xf numFmtId="164" fontId="5" fillId="5" borderId="20" xfId="0" applyNumberFormat="1" applyFont="1" applyFill="1" applyBorder="1" applyAlignment="1" applyProtection="1">
      <alignment horizontal="right" vertical="center" wrapText="1"/>
      <protection locked="0"/>
    </xf>
    <xf numFmtId="0" fontId="5" fillId="7" borderId="19" xfId="0" applyFont="1" applyFill="1" applyBorder="1" applyAlignment="1">
      <alignment horizontal="left" vertical="center" wrapText="1"/>
    </xf>
    <xf numFmtId="3" fontId="25" fillId="5" borderId="17" xfId="0" applyNumberFormat="1" applyFont="1" applyFill="1" applyBorder="1" applyAlignment="1" applyProtection="1">
      <alignment horizontal="left" vertical="center" wrapText="1"/>
      <protection locked="0"/>
    </xf>
    <xf numFmtId="3" fontId="25" fillId="5" borderId="74" xfId="0" applyNumberFormat="1" applyFont="1" applyFill="1" applyBorder="1" applyAlignment="1" applyProtection="1">
      <alignment horizontal="left" vertical="center" wrapText="1"/>
      <protection locked="0"/>
    </xf>
    <xf numFmtId="3" fontId="25" fillId="5" borderId="58" xfId="0" applyNumberFormat="1" applyFont="1" applyFill="1" applyBorder="1" applyAlignment="1" applyProtection="1">
      <alignment horizontal="left" vertical="center" wrapText="1"/>
      <protection locked="0"/>
    </xf>
    <xf numFmtId="164" fontId="5" fillId="7" borderId="16" xfId="0" applyNumberFormat="1" applyFont="1" applyFill="1" applyBorder="1" applyAlignment="1">
      <alignment horizontal="right" vertical="center" wrapText="1"/>
    </xf>
    <xf numFmtId="164" fontId="2" fillId="7" borderId="36" xfId="0" applyNumberFormat="1" applyFont="1" applyFill="1" applyBorder="1" applyAlignment="1">
      <alignment horizontal="right" vertical="center" wrapText="1"/>
    </xf>
    <xf numFmtId="164" fontId="5" fillId="5" borderId="16" xfId="0" applyNumberFormat="1" applyFont="1" applyFill="1" applyBorder="1" applyAlignment="1" applyProtection="1">
      <alignment horizontal="right" vertical="center" wrapText="1"/>
      <protection locked="0"/>
    </xf>
    <xf numFmtId="164" fontId="5" fillId="5" borderId="18" xfId="0" applyNumberFormat="1" applyFont="1" applyFill="1" applyBorder="1" applyAlignment="1" applyProtection="1">
      <alignment horizontal="right" vertical="center" wrapText="1"/>
      <protection locked="0"/>
    </xf>
    <xf numFmtId="164" fontId="5" fillId="5" borderId="23" xfId="0" applyNumberFormat="1" applyFont="1" applyFill="1" applyBorder="1" applyAlignment="1" applyProtection="1">
      <alignment horizontal="right" vertical="center" wrapText="1"/>
      <protection locked="0"/>
    </xf>
    <xf numFmtId="164" fontId="5" fillId="5" borderId="21" xfId="0" applyNumberFormat="1" applyFont="1" applyFill="1" applyBorder="1" applyAlignment="1" applyProtection="1">
      <alignment horizontal="right" vertical="center" wrapText="1"/>
      <protection locked="0"/>
    </xf>
    <xf numFmtId="0" fontId="61" fillId="2" borderId="0" xfId="0" applyFont="1" applyFill="1" applyAlignment="1">
      <alignment vertical="center" wrapText="1"/>
    </xf>
    <xf numFmtId="0" fontId="19" fillId="5" borderId="5" xfId="0" applyFont="1" applyFill="1" applyBorder="1" applyAlignment="1" applyProtection="1">
      <alignment horizontal="left" vertical="top" wrapText="1"/>
      <protection locked="0"/>
    </xf>
    <xf numFmtId="0" fontId="19" fillId="7" borderId="5" xfId="0" applyFont="1" applyFill="1" applyBorder="1" applyAlignment="1">
      <alignment horizontal="center" vertical="top" wrapText="1"/>
    </xf>
    <xf numFmtId="0" fontId="19" fillId="7" borderId="4" xfId="0" applyFont="1" applyFill="1" applyBorder="1" applyAlignment="1">
      <alignment horizontal="center" vertical="top" wrapText="1"/>
    </xf>
    <xf numFmtId="0" fontId="19" fillId="7" borderId="35" xfId="0" applyFont="1" applyFill="1" applyBorder="1" applyAlignment="1">
      <alignment horizontal="center" vertical="top" wrapText="1"/>
    </xf>
    <xf numFmtId="0" fontId="12" fillId="5" borderId="35" xfId="0" applyFont="1" applyFill="1" applyBorder="1" applyAlignment="1" applyProtection="1">
      <alignment horizontal="left" vertical="top" wrapText="1"/>
      <protection locked="0"/>
    </xf>
    <xf numFmtId="0" fontId="31" fillId="0" borderId="0" xfId="0" applyFont="1"/>
    <xf numFmtId="0" fontId="12" fillId="0" borderId="0" xfId="0" applyFont="1" applyAlignment="1">
      <alignment vertical="top"/>
    </xf>
    <xf numFmtId="0" fontId="19" fillId="4" borderId="0" xfId="0" applyFont="1" applyFill="1" applyAlignment="1">
      <alignment vertical="top" wrapText="1"/>
    </xf>
    <xf numFmtId="0" fontId="30" fillId="0" borderId="0" xfId="0" applyFont="1"/>
    <xf numFmtId="0" fontId="12" fillId="11" borderId="1" xfId="0" applyFont="1" applyFill="1" applyBorder="1" applyAlignment="1">
      <alignment horizontal="left" vertical="top" wrapText="1"/>
    </xf>
    <xf numFmtId="0" fontId="5" fillId="2" borderId="2" xfId="0" applyFont="1" applyFill="1" applyBorder="1" applyAlignment="1">
      <alignment horizontal="left" vertical="center" wrapText="1"/>
    </xf>
    <xf numFmtId="164" fontId="5" fillId="7" borderId="36" xfId="0" applyNumberFormat="1" applyFont="1" applyFill="1" applyBorder="1" applyAlignment="1">
      <alignment vertical="center" wrapText="1"/>
    </xf>
    <xf numFmtId="0" fontId="2" fillId="7" borderId="13" xfId="0" applyFont="1" applyFill="1" applyBorder="1" applyAlignment="1">
      <alignment horizontal="left" vertical="center" wrapText="1"/>
    </xf>
    <xf numFmtId="0" fontId="7" fillId="7" borderId="13" xfId="0" applyFont="1" applyFill="1" applyBorder="1" applyAlignment="1">
      <alignment horizontal="left" vertical="center" wrapText="1"/>
    </xf>
    <xf numFmtId="164" fontId="2" fillId="7" borderId="13" xfId="0" applyNumberFormat="1" applyFont="1" applyFill="1" applyBorder="1" applyAlignment="1">
      <alignment horizontal="right" vertical="center" wrapText="1"/>
    </xf>
    <xf numFmtId="0" fontId="8" fillId="7" borderId="14"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7" fillId="7" borderId="17" xfId="0" applyFont="1" applyFill="1" applyBorder="1" applyAlignment="1">
      <alignment horizontal="left" vertical="center" wrapText="1"/>
    </xf>
    <xf numFmtId="164" fontId="2" fillId="7" borderId="18" xfId="0" applyNumberFormat="1" applyFont="1" applyFill="1" applyBorder="1" applyAlignment="1">
      <alignment horizontal="right" vertical="center" wrapText="1"/>
    </xf>
    <xf numFmtId="164" fontId="2" fillId="5" borderId="13" xfId="0" applyNumberFormat="1" applyFont="1" applyFill="1" applyBorder="1" applyAlignment="1" applyProtection="1">
      <alignment horizontal="right" vertical="center" wrapText="1"/>
      <protection locked="0"/>
    </xf>
    <xf numFmtId="164" fontId="2" fillId="5" borderId="18" xfId="0" applyNumberFormat="1" applyFont="1" applyFill="1" applyBorder="1" applyAlignment="1" applyProtection="1">
      <alignment horizontal="right" vertical="center" wrapText="1"/>
      <protection locked="0"/>
    </xf>
    <xf numFmtId="0" fontId="8" fillId="7" borderId="47" xfId="0" applyFont="1" applyFill="1" applyBorder="1" applyAlignment="1">
      <alignment horizontal="left" vertical="center" wrapText="1"/>
    </xf>
    <xf numFmtId="164" fontId="2" fillId="5" borderId="22" xfId="0" applyNumberFormat="1" applyFont="1" applyFill="1" applyBorder="1" applyAlignment="1" applyProtection="1">
      <alignment horizontal="right" vertical="center" wrapText="1"/>
      <protection locked="0"/>
    </xf>
    <xf numFmtId="164" fontId="2" fillId="5" borderId="23" xfId="0" applyNumberFormat="1" applyFont="1" applyFill="1" applyBorder="1" applyAlignment="1" applyProtection="1">
      <alignment horizontal="right" vertical="center" wrapText="1"/>
      <protection locked="0"/>
    </xf>
    <xf numFmtId="0" fontId="8" fillId="7" borderId="31" xfId="0" applyFont="1" applyFill="1" applyBorder="1" applyAlignment="1">
      <alignment horizontal="left" vertical="center" wrapText="1"/>
    </xf>
    <xf numFmtId="0" fontId="8" fillId="7" borderId="34" xfId="0" applyFont="1" applyFill="1" applyBorder="1" applyAlignment="1">
      <alignment horizontal="left" vertical="center" wrapText="1"/>
    </xf>
    <xf numFmtId="0" fontId="8" fillId="7" borderId="35" xfId="0" applyFont="1" applyFill="1" applyBorder="1" applyAlignment="1">
      <alignment horizontal="left" vertical="center" wrapText="1"/>
    </xf>
    <xf numFmtId="164" fontId="2" fillId="7" borderId="35" xfId="0" applyNumberFormat="1" applyFont="1" applyFill="1" applyBorder="1" applyAlignment="1">
      <alignment horizontal="right" vertical="center" wrapText="1"/>
    </xf>
    <xf numFmtId="0" fontId="8" fillId="7" borderId="81" xfId="0" applyFont="1" applyFill="1" applyBorder="1" applyAlignment="1">
      <alignment horizontal="left" vertical="center" wrapText="1"/>
    </xf>
    <xf numFmtId="164" fontId="5" fillId="5" borderId="60" xfId="0" applyNumberFormat="1" applyFont="1" applyFill="1" applyBorder="1" applyAlignment="1" applyProtection="1">
      <alignment horizontal="right" vertical="center" wrapText="1"/>
      <protection locked="0"/>
    </xf>
    <xf numFmtId="164" fontId="5" fillId="5" borderId="82" xfId="0" applyNumberFormat="1" applyFont="1" applyFill="1" applyBorder="1" applyAlignment="1" applyProtection="1">
      <alignment horizontal="right" vertical="center" wrapText="1"/>
      <protection locked="0"/>
    </xf>
    <xf numFmtId="0" fontId="7" fillId="5" borderId="13" xfId="0" applyFont="1" applyFill="1" applyBorder="1" applyAlignment="1" applyProtection="1">
      <alignment horizontal="left" vertical="center" wrapText="1"/>
      <protection locked="0"/>
    </xf>
    <xf numFmtId="0" fontId="2" fillId="7" borderId="15" xfId="0" applyFont="1" applyFill="1" applyBorder="1" applyAlignment="1">
      <alignment horizontal="left" vertical="center" wrapText="1"/>
    </xf>
    <xf numFmtId="3" fontId="25" fillId="7" borderId="17" xfId="0" applyNumberFormat="1" applyFont="1" applyFill="1" applyBorder="1" applyAlignment="1" applyProtection="1">
      <alignment horizontal="left" vertical="center" wrapText="1"/>
      <protection locked="0"/>
    </xf>
    <xf numFmtId="0" fontId="0" fillId="0" borderId="0" xfId="0"/>
    <xf numFmtId="0" fontId="0" fillId="0" borderId="0" xfId="0"/>
    <xf numFmtId="0" fontId="12" fillId="11" borderId="26" xfId="0" applyFont="1" applyFill="1" applyBorder="1" applyAlignment="1">
      <alignment vertical="top" wrapText="1"/>
    </xf>
    <xf numFmtId="0" fontId="11" fillId="7" borderId="12" xfId="0" applyFont="1" applyFill="1" applyBorder="1" applyAlignment="1">
      <alignment horizontal="left" vertical="center"/>
    </xf>
    <xf numFmtId="0" fontId="13" fillId="7" borderId="0" xfId="0" applyFont="1" applyFill="1" applyBorder="1" applyAlignment="1">
      <alignment vertical="center"/>
    </xf>
    <xf numFmtId="0" fontId="7" fillId="7" borderId="0" xfId="0" applyFont="1" applyFill="1" applyBorder="1" applyAlignment="1">
      <alignment vertical="center"/>
    </xf>
    <xf numFmtId="0" fontId="7" fillId="7" borderId="0" xfId="0" applyFont="1" applyFill="1" applyBorder="1"/>
    <xf numFmtId="0" fontId="19" fillId="7" borderId="29" xfId="0" applyFont="1" applyFill="1" applyBorder="1" applyAlignment="1">
      <alignment horizontal="right" vertical="center" wrapText="1"/>
    </xf>
    <xf numFmtId="0" fontId="2" fillId="7" borderId="20" xfId="0" applyFont="1" applyFill="1" applyBorder="1" applyAlignment="1">
      <alignment horizontal="left" vertical="center" wrapText="1"/>
    </xf>
    <xf numFmtId="164" fontId="2" fillId="5" borderId="32" xfId="0" applyNumberFormat="1" applyFont="1" applyFill="1" applyBorder="1" applyAlignment="1">
      <alignment horizontal="right" vertical="center" wrapText="1"/>
    </xf>
    <xf numFmtId="164" fontId="2" fillId="5" borderId="33" xfId="0" applyNumberFormat="1" applyFont="1" applyFill="1" applyBorder="1" applyAlignment="1">
      <alignment horizontal="right" vertical="center" wrapText="1"/>
    </xf>
    <xf numFmtId="0" fontId="6" fillId="11" borderId="24" xfId="0" applyFont="1" applyFill="1" applyBorder="1" applyAlignment="1">
      <alignment horizontal="center" vertical="center"/>
    </xf>
    <xf numFmtId="0" fontId="41" fillId="10" borderId="6" xfId="0" applyFont="1" applyFill="1" applyBorder="1" applyAlignment="1">
      <alignment horizontal="center" vertical="center"/>
    </xf>
    <xf numFmtId="0" fontId="5" fillId="5" borderId="33" xfId="0" applyFont="1" applyFill="1" applyBorder="1" applyAlignment="1" applyProtection="1">
      <alignment horizontal="center" vertical="center" wrapText="1"/>
      <protection locked="0"/>
    </xf>
    <xf numFmtId="22" fontId="1" fillId="7" borderId="11" xfId="0" applyNumberFormat="1" applyFont="1" applyFill="1" applyBorder="1" applyAlignment="1">
      <alignment horizontal="left" vertical="center"/>
    </xf>
    <xf numFmtId="0" fontId="7" fillId="0" borderId="1" xfId="0" applyFont="1" applyFill="1" applyBorder="1" applyProtection="1">
      <protection locked="0"/>
    </xf>
    <xf numFmtId="0" fontId="12" fillId="5" borderId="68" xfId="0" applyFont="1" applyFill="1" applyBorder="1" applyAlignment="1" applyProtection="1">
      <alignment horizontal="left" vertical="center" wrapText="1" indent="1"/>
      <protection locked="0"/>
    </xf>
    <xf numFmtId="164" fontId="7" fillId="2" borderId="0" xfId="0" applyNumberFormat="1" applyFont="1" applyFill="1" applyAlignment="1">
      <alignment vertical="center"/>
    </xf>
    <xf numFmtId="0" fontId="12" fillId="7" borderId="68" xfId="0" applyFont="1" applyFill="1" applyBorder="1" applyAlignment="1" applyProtection="1">
      <alignment horizontal="left" vertical="center" wrapText="1" indent="1"/>
      <protection locked="0"/>
    </xf>
    <xf numFmtId="0" fontId="12" fillId="7" borderId="69" xfId="0" applyFont="1" applyFill="1" applyBorder="1" applyAlignment="1" applyProtection="1">
      <alignment horizontal="left" vertical="center" wrapText="1" indent="1"/>
      <protection locked="0"/>
    </xf>
    <xf numFmtId="0" fontId="70" fillId="14" borderId="34" xfId="0" applyFont="1" applyFill="1" applyBorder="1" applyAlignment="1" applyProtection="1">
      <alignment horizontal="center" vertical="center" wrapText="1"/>
      <protection locked="0"/>
    </xf>
    <xf numFmtId="3" fontId="25" fillId="7" borderId="74" xfId="0" applyNumberFormat="1" applyFont="1" applyFill="1" applyBorder="1" applyAlignment="1" applyProtection="1">
      <alignment horizontal="left" vertical="center" wrapText="1"/>
      <protection locked="0"/>
    </xf>
    <xf numFmtId="0" fontId="0" fillId="4" borderId="7" xfId="0" applyFill="1" applyBorder="1" applyAlignment="1" applyProtection="1">
      <alignment vertical="center"/>
      <protection locked="0" hidden="1"/>
    </xf>
    <xf numFmtId="0" fontId="32" fillId="4" borderId="6" xfId="0" applyFont="1" applyFill="1" applyBorder="1" applyAlignment="1" applyProtection="1">
      <alignment horizontal="center" vertical="center"/>
      <protection locked="0" hidden="1"/>
    </xf>
    <xf numFmtId="0" fontId="29" fillId="4" borderId="6" xfId="0" applyFont="1" applyFill="1" applyBorder="1" applyAlignment="1" applyProtection="1">
      <alignment horizontal="left" vertical="center"/>
      <protection locked="0" hidden="1"/>
    </xf>
    <xf numFmtId="0" fontId="0" fillId="4" borderId="6" xfId="0" applyFill="1" applyBorder="1" applyAlignment="1" applyProtection="1">
      <alignment horizontal="center" vertical="center"/>
      <protection locked="0" hidden="1"/>
    </xf>
    <xf numFmtId="0" fontId="69" fillId="4" borderId="8" xfId="0" applyFont="1" applyFill="1" applyBorder="1" applyAlignment="1" applyProtection="1">
      <alignment vertical="center" wrapText="1"/>
      <protection locked="0" hidden="1"/>
    </xf>
    <xf numFmtId="0" fontId="0" fillId="4" borderId="0" xfId="0" applyFill="1" applyAlignment="1" applyProtection="1">
      <alignment vertical="center"/>
      <protection locked="0" hidden="1"/>
    </xf>
    <xf numFmtId="0" fontId="0" fillId="0" borderId="0" xfId="0" applyAlignment="1" applyProtection="1">
      <alignment vertical="center"/>
      <protection locked="0" hidden="1"/>
    </xf>
    <xf numFmtId="0" fontId="0" fillId="4" borderId="9" xfId="0" applyFill="1" applyBorder="1" applyAlignment="1" applyProtection="1">
      <alignment vertical="center"/>
      <protection locked="0" hidden="1"/>
    </xf>
    <xf numFmtId="0" fontId="71" fillId="4" borderId="10" xfId="0" applyFont="1" applyFill="1" applyBorder="1" applyAlignment="1" applyProtection="1">
      <alignment horizontal="center" vertical="center"/>
      <protection locked="0" hidden="1"/>
    </xf>
    <xf numFmtId="0" fontId="71" fillId="4" borderId="10" xfId="0" applyFont="1" applyFill="1" applyBorder="1" applyAlignment="1" applyProtection="1">
      <alignment horizontal="left" vertical="center"/>
      <protection locked="0" hidden="1"/>
    </xf>
    <xf numFmtId="0" fontId="32" fillId="4" borderId="10" xfId="0" applyFont="1" applyFill="1" applyBorder="1" applyAlignment="1" applyProtection="1">
      <alignment horizontal="center" vertical="center" wrapText="1"/>
      <protection locked="0" hidden="1"/>
    </xf>
    <xf numFmtId="0" fontId="72" fillId="4" borderId="12" xfId="0" applyFont="1" applyFill="1" applyBorder="1" applyAlignment="1" applyProtection="1">
      <alignment horizontal="center" vertical="center" wrapText="1"/>
      <protection locked="0" hidden="1"/>
    </xf>
    <xf numFmtId="0" fontId="53" fillId="4" borderId="7" xfId="0" applyFont="1" applyFill="1" applyBorder="1" applyAlignment="1" applyProtection="1">
      <alignment horizontal="center" vertical="center" wrapText="1"/>
      <protection locked="0" hidden="1"/>
    </xf>
    <xf numFmtId="0" fontId="32" fillId="4" borderId="24" xfId="0" applyFont="1" applyFill="1" applyBorder="1" applyAlignment="1" applyProtection="1">
      <alignment horizontal="center" vertical="center"/>
      <protection locked="0" hidden="1"/>
    </xf>
    <xf numFmtId="0" fontId="29" fillId="4" borderId="14" xfId="0" applyFont="1" applyFill="1" applyBorder="1" applyAlignment="1" applyProtection="1">
      <alignment horizontal="left" vertical="center"/>
      <protection locked="0" hidden="1"/>
    </xf>
    <xf numFmtId="0" fontId="29" fillId="4" borderId="71" xfId="0" applyFont="1" applyFill="1" applyBorder="1" applyAlignment="1" applyProtection="1">
      <alignment horizontal="center" vertical="center" wrapText="1"/>
      <protection locked="0" hidden="1"/>
    </xf>
    <xf numFmtId="0" fontId="29" fillId="4" borderId="39" xfId="0" applyFont="1" applyFill="1" applyBorder="1" applyAlignment="1" applyProtection="1">
      <alignment horizontal="center" vertical="center" wrapText="1"/>
      <protection locked="0" hidden="1"/>
    </xf>
    <xf numFmtId="0" fontId="72" fillId="4" borderId="24" xfId="0" applyFont="1" applyFill="1" applyBorder="1" applyAlignment="1" applyProtection="1">
      <alignment horizontal="center" vertical="center" wrapText="1"/>
      <protection locked="0" hidden="1"/>
    </xf>
    <xf numFmtId="0" fontId="53" fillId="4" borderId="2" xfId="0" applyFont="1" applyFill="1" applyBorder="1" applyAlignment="1" applyProtection="1">
      <alignment horizontal="center" vertical="center" wrapText="1"/>
      <protection locked="0" hidden="1"/>
    </xf>
    <xf numFmtId="0" fontId="32" fillId="4" borderId="25" xfId="0" applyFont="1" applyFill="1" applyBorder="1" applyAlignment="1" applyProtection="1">
      <alignment horizontal="center" vertical="center"/>
      <protection locked="0" hidden="1"/>
    </xf>
    <xf numFmtId="0" fontId="29" fillId="4" borderId="17"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wrapText="1"/>
      <protection locked="0" hidden="1"/>
    </xf>
    <xf numFmtId="0" fontId="29" fillId="4" borderId="12" xfId="0" applyFont="1" applyFill="1" applyBorder="1" applyAlignment="1" applyProtection="1">
      <alignment horizontal="center" vertical="center" wrapText="1"/>
      <protection locked="0" hidden="1"/>
    </xf>
    <xf numFmtId="0" fontId="72" fillId="4" borderId="25" xfId="0" applyFont="1" applyFill="1" applyBorder="1" applyAlignment="1" applyProtection="1">
      <alignment horizontal="center" vertical="center" wrapText="1"/>
      <protection locked="0" hidden="1"/>
    </xf>
    <xf numFmtId="0" fontId="29" fillId="4" borderId="38" xfId="0" applyFont="1" applyFill="1" applyBorder="1" applyAlignment="1" applyProtection="1">
      <alignment horizontal="center" vertical="center" wrapText="1"/>
      <protection locked="0" hidden="1"/>
    </xf>
    <xf numFmtId="0" fontId="29" fillId="4" borderId="76" xfId="0" applyFont="1" applyFill="1" applyBorder="1" applyAlignment="1" applyProtection="1">
      <alignment horizontal="center" vertical="center" wrapText="1"/>
      <protection locked="0" hidden="1"/>
    </xf>
    <xf numFmtId="0" fontId="73" fillId="4" borderId="2" xfId="0" applyFont="1" applyFill="1" applyBorder="1" applyAlignment="1" applyProtection="1">
      <alignment horizontal="center" vertical="center" wrapText="1"/>
      <protection locked="0" hidden="1"/>
    </xf>
    <xf numFmtId="0" fontId="32" fillId="7" borderId="25" xfId="0" applyFont="1" applyFill="1" applyBorder="1" applyAlignment="1" applyProtection="1">
      <alignment horizontal="center" vertical="center"/>
      <protection locked="0" hidden="1"/>
    </xf>
    <xf numFmtId="0" fontId="29" fillId="7" borderId="17" xfId="0" applyFont="1" applyFill="1" applyBorder="1" applyAlignment="1" applyProtection="1">
      <alignment horizontal="left" vertical="center"/>
      <protection locked="0" hidden="1"/>
    </xf>
    <xf numFmtId="0" fontId="29" fillId="7" borderId="38" xfId="0" applyFont="1" applyFill="1" applyBorder="1" applyAlignment="1" applyProtection="1">
      <alignment horizontal="center" vertical="center" wrapText="1"/>
      <protection locked="0" hidden="1"/>
    </xf>
    <xf numFmtId="0" fontId="29" fillId="7" borderId="76" xfId="0" applyFont="1" applyFill="1" applyBorder="1" applyAlignment="1" applyProtection="1">
      <alignment horizontal="center" vertical="center" wrapText="1"/>
      <protection locked="0" hidden="1"/>
    </xf>
    <xf numFmtId="0" fontId="53" fillId="4" borderId="9" xfId="0" applyFont="1" applyFill="1" applyBorder="1" applyAlignment="1" applyProtection="1">
      <alignment horizontal="center" vertical="center" wrapText="1"/>
      <protection locked="0" hidden="1"/>
    </xf>
    <xf numFmtId="0" fontId="32" fillId="4" borderId="26" xfId="0" applyFont="1" applyFill="1" applyBorder="1" applyAlignment="1" applyProtection="1">
      <alignment horizontal="center" vertical="center"/>
      <protection locked="0" hidden="1"/>
    </xf>
    <xf numFmtId="0" fontId="29" fillId="4" borderId="9" xfId="0" applyFont="1" applyFill="1" applyBorder="1" applyAlignment="1" applyProtection="1">
      <alignment horizontal="left" vertical="center"/>
      <protection locked="0" hidden="1"/>
    </xf>
    <xf numFmtId="0" fontId="0" fillId="4" borderId="10" xfId="0" applyFill="1" applyBorder="1" applyAlignment="1" applyProtection="1">
      <alignment vertical="center"/>
      <protection locked="0" hidden="1"/>
    </xf>
    <xf numFmtId="0" fontId="29" fillId="4" borderId="11" xfId="0" applyFont="1" applyFill="1" applyBorder="1" applyAlignment="1" applyProtection="1">
      <alignment horizontal="center" vertical="center" wrapText="1"/>
      <protection locked="0" hidden="1"/>
    </xf>
    <xf numFmtId="0" fontId="72" fillId="4" borderId="26" xfId="0" applyFont="1" applyFill="1" applyBorder="1" applyAlignment="1" applyProtection="1">
      <alignment horizontal="center" vertical="center" wrapText="1"/>
      <protection locked="0" hidden="1"/>
    </xf>
    <xf numFmtId="0" fontId="0" fillId="12" borderId="9" xfId="0" applyFill="1" applyBorder="1" applyAlignment="1" applyProtection="1">
      <alignment vertical="center"/>
      <protection locked="0" hidden="1"/>
    </xf>
    <xf numFmtId="0" fontId="32" fillId="12" borderId="9" xfId="0" applyFont="1" applyFill="1" applyBorder="1" applyAlignment="1" applyProtection="1">
      <alignment horizontal="center" vertical="center"/>
      <protection locked="0" hidden="1"/>
    </xf>
    <xf numFmtId="0" fontId="31" fillId="12" borderId="26" xfId="0" applyFont="1" applyFill="1" applyBorder="1" applyAlignment="1" applyProtection="1">
      <alignment horizontal="left" vertical="center"/>
      <protection locked="0" hidden="1"/>
    </xf>
    <xf numFmtId="0" fontId="74" fillId="12" borderId="10" xfId="0" applyFont="1" applyFill="1" applyBorder="1" applyAlignment="1" applyProtection="1">
      <alignment horizontal="center" vertical="center"/>
      <protection locked="0" hidden="1"/>
    </xf>
    <xf numFmtId="0" fontId="75" fillId="12" borderId="26" xfId="0" applyFont="1" applyFill="1" applyBorder="1" applyAlignment="1" applyProtection="1">
      <alignment horizontal="center" vertical="center" wrapText="1"/>
      <protection locked="0" hidden="1"/>
    </xf>
    <xf numFmtId="0" fontId="0" fillId="12" borderId="0" xfId="0" applyFill="1" applyAlignment="1" applyProtection="1">
      <alignment vertical="center"/>
      <protection locked="0" hidden="1"/>
    </xf>
    <xf numFmtId="0" fontId="53" fillId="6" borderId="7" xfId="0" applyFont="1" applyFill="1" applyBorder="1" applyAlignment="1" applyProtection="1">
      <alignment horizontal="center" vertical="center" wrapText="1"/>
      <protection locked="0" hidden="1"/>
    </xf>
    <xf numFmtId="0" fontId="32" fillId="6" borderId="3" xfId="0" applyFont="1" applyFill="1" applyBorder="1" applyAlignment="1" applyProtection="1">
      <alignment horizontal="center" vertical="center"/>
      <protection locked="0" hidden="1"/>
    </xf>
    <xf numFmtId="0" fontId="29" fillId="6" borderId="1" xfId="0" applyFont="1" applyFill="1" applyBorder="1" applyAlignment="1" applyProtection="1">
      <alignment horizontal="left" vertical="center"/>
      <protection locked="0" hidden="1"/>
    </xf>
    <xf numFmtId="0" fontId="74" fillId="6" borderId="5" xfId="0" applyFont="1" applyFill="1" applyBorder="1" applyAlignment="1" applyProtection="1">
      <alignment horizontal="center" vertical="center"/>
      <protection locked="0" hidden="1"/>
    </xf>
    <xf numFmtId="0" fontId="69" fillId="6" borderId="1" xfId="0" applyFont="1" applyFill="1" applyBorder="1" applyAlignment="1" applyProtection="1">
      <alignment vertical="center" wrapText="1"/>
      <protection locked="0" hidden="1"/>
    </xf>
    <xf numFmtId="0" fontId="0" fillId="15" borderId="0" xfId="0" applyFill="1" applyAlignment="1" applyProtection="1">
      <alignment vertical="center"/>
      <protection locked="0" hidden="1"/>
    </xf>
    <xf numFmtId="0" fontId="53" fillId="16" borderId="1" xfId="0" applyFont="1" applyFill="1" applyBorder="1" applyAlignment="1" applyProtection="1">
      <alignment horizontal="center" vertical="center" wrapText="1"/>
      <protection locked="0" hidden="1"/>
    </xf>
    <xf numFmtId="0" fontId="32" fillId="16" borderId="8" xfId="0" applyFont="1" applyFill="1" applyBorder="1" applyAlignment="1" applyProtection="1">
      <alignment horizontal="center" vertical="center"/>
      <protection locked="0" hidden="1"/>
    </xf>
    <xf numFmtId="0" fontId="31" fillId="16" borderId="24" xfId="0" applyFont="1" applyFill="1" applyBorder="1" applyAlignment="1" applyProtection="1">
      <alignment horizontal="left" vertical="center" wrapText="1"/>
      <protection locked="0" hidden="1"/>
    </xf>
    <xf numFmtId="0" fontId="29" fillId="16" borderId="6" xfId="0" applyFont="1" applyFill="1" applyBorder="1" applyAlignment="1" applyProtection="1">
      <alignment horizontal="center" vertical="center" wrapText="1"/>
      <protection locked="0" hidden="1"/>
    </xf>
    <xf numFmtId="0" fontId="0" fillId="16" borderId="6" xfId="0" applyFill="1" applyBorder="1" applyAlignment="1" applyProtection="1">
      <alignment horizontal="center" vertical="center" wrapText="1"/>
      <protection locked="0" hidden="1"/>
    </xf>
    <xf numFmtId="0" fontId="76" fillId="16" borderId="24" xfId="0" applyFont="1" applyFill="1" applyBorder="1" applyAlignment="1" applyProtection="1">
      <alignment horizontal="center" vertical="center" wrapText="1"/>
      <protection locked="0" hidden="1"/>
    </xf>
    <xf numFmtId="0" fontId="0" fillId="16" borderId="0" xfId="0" applyFill="1" applyAlignment="1" applyProtection="1">
      <alignment vertical="center"/>
      <protection locked="0" hidden="1"/>
    </xf>
    <xf numFmtId="0" fontId="0" fillId="14" borderId="25" xfId="0" applyFill="1" applyBorder="1" applyAlignment="1" applyProtection="1">
      <alignment vertical="center"/>
      <protection locked="0" hidden="1"/>
    </xf>
    <xf numFmtId="0" fontId="32" fillId="14" borderId="12" xfId="0" applyFont="1" applyFill="1" applyBorder="1" applyAlignment="1" applyProtection="1">
      <alignment horizontal="center" vertical="center"/>
      <protection locked="0" hidden="1"/>
    </xf>
    <xf numFmtId="0" fontId="29" fillId="14" borderId="25" xfId="0" applyFont="1" applyFill="1" applyBorder="1" applyAlignment="1" applyProtection="1">
      <alignment horizontal="left" vertical="center"/>
      <protection locked="0" hidden="1"/>
    </xf>
    <xf numFmtId="0" fontId="0" fillId="14" borderId="0" xfId="0" applyFill="1" applyBorder="1" applyAlignment="1" applyProtection="1">
      <alignment horizontal="center" vertical="center"/>
      <protection locked="0" hidden="1"/>
    </xf>
    <xf numFmtId="0" fontId="77" fillId="14" borderId="25" xfId="0" applyFont="1" applyFill="1" applyBorder="1" applyAlignment="1" applyProtection="1">
      <alignment vertical="center" wrapText="1"/>
      <protection locked="0" hidden="1"/>
    </xf>
    <xf numFmtId="0" fontId="0" fillId="14" borderId="0" xfId="0" applyFill="1" applyAlignment="1" applyProtection="1">
      <alignment vertical="center"/>
      <protection locked="0" hidden="1"/>
    </xf>
    <xf numFmtId="0" fontId="69" fillId="14" borderId="25" xfId="0" applyFont="1" applyFill="1" applyBorder="1" applyAlignment="1" applyProtection="1">
      <alignment vertical="center" wrapText="1"/>
      <protection locked="0" hidden="1"/>
    </xf>
    <xf numFmtId="0" fontId="32" fillId="14" borderId="11" xfId="0" applyFont="1" applyFill="1" applyBorder="1" applyAlignment="1" applyProtection="1">
      <alignment horizontal="center" vertical="center"/>
      <protection locked="0" hidden="1"/>
    </xf>
    <xf numFmtId="0" fontId="29" fillId="14" borderId="26" xfId="0" applyFont="1" applyFill="1" applyBorder="1" applyAlignment="1" applyProtection="1">
      <alignment horizontal="left" vertical="center"/>
      <protection locked="0" hidden="1"/>
    </xf>
    <xf numFmtId="0" fontId="0" fillId="14" borderId="10" xfId="0" applyFill="1" applyBorder="1" applyAlignment="1" applyProtection="1">
      <alignment horizontal="center" vertical="center"/>
      <protection locked="0" hidden="1"/>
    </xf>
    <xf numFmtId="0" fontId="69" fillId="14" borderId="26" xfId="0" applyFont="1" applyFill="1" applyBorder="1" applyAlignment="1" applyProtection="1">
      <alignment vertical="center" wrapText="1"/>
      <protection locked="0" hidden="1"/>
    </xf>
    <xf numFmtId="0" fontId="0" fillId="15" borderId="1" xfId="0" applyFill="1" applyBorder="1" applyAlignment="1" applyProtection="1">
      <alignment vertical="center"/>
      <protection locked="0" hidden="1"/>
    </xf>
    <xf numFmtId="0" fontId="32" fillId="15" borderId="4" xfId="0" applyFont="1" applyFill="1" applyBorder="1" applyAlignment="1" applyProtection="1">
      <alignment horizontal="center" vertical="center"/>
      <protection locked="0" hidden="1"/>
    </xf>
    <xf numFmtId="0" fontId="31" fillId="15" borderId="1" xfId="0" applyFont="1" applyFill="1" applyBorder="1" applyAlignment="1" applyProtection="1">
      <alignment horizontal="left" vertical="center" wrapText="1"/>
      <protection locked="0" hidden="1"/>
    </xf>
    <xf numFmtId="0" fontId="78" fillId="15" borderId="5" xfId="0" applyFont="1" applyFill="1" applyBorder="1" applyAlignment="1" applyProtection="1">
      <alignment horizontal="center" vertical="center"/>
      <protection locked="0" hidden="1"/>
    </xf>
    <xf numFmtId="0" fontId="0" fillId="15" borderId="5" xfId="0" applyFill="1" applyBorder="1" applyAlignment="1" applyProtection="1">
      <alignment horizontal="center" vertical="center"/>
      <protection locked="0" hidden="1"/>
    </xf>
    <xf numFmtId="0" fontId="75" fillId="15" borderId="1" xfId="0" applyFont="1" applyFill="1" applyBorder="1" applyAlignment="1" applyProtection="1">
      <alignment horizontal="center" vertical="center" wrapText="1"/>
      <protection locked="0" hidden="1"/>
    </xf>
    <xf numFmtId="0" fontId="0" fillId="17" borderId="25" xfId="0" applyFill="1" applyBorder="1" applyAlignment="1" applyProtection="1">
      <alignment vertical="center"/>
      <protection locked="0" hidden="1"/>
    </xf>
    <xf numFmtId="0" fontId="32" fillId="17" borderId="4" xfId="0" applyFont="1" applyFill="1" applyBorder="1" applyAlignment="1" applyProtection="1">
      <alignment horizontal="center" vertical="center"/>
      <protection locked="0" hidden="1"/>
    </xf>
    <xf numFmtId="0" fontId="31" fillId="17" borderId="1" xfId="0" applyFont="1" applyFill="1" applyBorder="1" applyAlignment="1" applyProtection="1">
      <alignment horizontal="left" vertical="center" wrapText="1"/>
      <protection locked="0" hidden="1"/>
    </xf>
    <xf numFmtId="0" fontId="0" fillId="17" borderId="5" xfId="0" applyFill="1" applyBorder="1" applyAlignment="1" applyProtection="1">
      <alignment horizontal="center" vertical="center"/>
      <protection locked="0" hidden="1"/>
    </xf>
    <xf numFmtId="0" fontId="75" fillId="17" borderId="1" xfId="0" applyFont="1" applyFill="1" applyBorder="1" applyAlignment="1" applyProtection="1">
      <alignment horizontal="center" vertical="center" wrapText="1"/>
      <protection locked="0" hidden="1"/>
    </xf>
    <xf numFmtId="0" fontId="0" fillId="17" borderId="0" xfId="0" applyFill="1" applyAlignment="1" applyProtection="1">
      <alignment vertical="center"/>
      <protection locked="0" hidden="1"/>
    </xf>
    <xf numFmtId="0" fontId="32" fillId="17" borderId="8" xfId="0" applyFont="1" applyFill="1" applyBorder="1" applyAlignment="1" applyProtection="1">
      <alignment horizontal="center" vertical="center"/>
      <protection locked="0" hidden="1"/>
    </xf>
    <xf numFmtId="0" fontId="79" fillId="17" borderId="5" xfId="0" applyFont="1" applyFill="1" applyBorder="1" applyAlignment="1" applyProtection="1">
      <alignment horizontal="center" vertical="center"/>
      <protection locked="0" hidden="1"/>
    </xf>
    <xf numFmtId="0" fontId="75" fillId="17" borderId="24" xfId="0" applyFont="1" applyFill="1" applyBorder="1" applyAlignment="1" applyProtection="1">
      <alignment horizontal="center" vertical="center" wrapText="1"/>
      <protection locked="0" hidden="1"/>
    </xf>
    <xf numFmtId="0" fontId="32" fillId="17" borderId="12" xfId="0" applyFont="1" applyFill="1" applyBorder="1" applyAlignment="1" applyProtection="1">
      <alignment vertical="center"/>
      <protection locked="0" hidden="1"/>
    </xf>
    <xf numFmtId="0" fontId="80" fillId="17" borderId="24" xfId="0" applyFont="1" applyFill="1" applyBorder="1" applyAlignment="1" applyProtection="1">
      <alignment horizontal="left" vertical="center"/>
      <protection locked="0" hidden="1"/>
    </xf>
    <xf numFmtId="0" fontId="0" fillId="17" borderId="6" xfId="0" applyFill="1" applyBorder="1" applyAlignment="1" applyProtection="1">
      <alignment vertical="center"/>
      <protection locked="0" hidden="1"/>
    </xf>
    <xf numFmtId="0" fontId="0" fillId="17" borderId="6" xfId="0" applyFill="1" applyBorder="1" applyAlignment="1" applyProtection="1">
      <alignment horizontal="center" vertical="center"/>
      <protection locked="0" hidden="1"/>
    </xf>
    <xf numFmtId="0" fontId="29" fillId="17" borderId="25" xfId="0" applyFont="1" applyFill="1" applyBorder="1" applyAlignment="1" applyProtection="1">
      <alignment horizontal="left" vertical="center"/>
      <protection locked="0" hidden="1"/>
    </xf>
    <xf numFmtId="0" fontId="74" fillId="17" borderId="0" xfId="0" applyFont="1" applyFill="1" applyBorder="1" applyAlignment="1" applyProtection="1">
      <alignment horizontal="center" vertical="center"/>
      <protection locked="0" hidden="1"/>
    </xf>
    <xf numFmtId="0" fontId="0" fillId="17" borderId="0" xfId="0" applyFill="1" applyBorder="1" applyAlignment="1" applyProtection="1">
      <alignment horizontal="center" vertical="center"/>
      <protection locked="0" hidden="1"/>
    </xf>
    <xf numFmtId="0" fontId="32" fillId="17" borderId="12" xfId="0" applyFont="1" applyFill="1" applyBorder="1" applyAlignment="1" applyProtection="1">
      <alignment horizontal="center" vertical="center"/>
      <protection locked="0" hidden="1"/>
    </xf>
    <xf numFmtId="3" fontId="0" fillId="17" borderId="0" xfId="0" applyNumberFormat="1" applyFill="1" applyBorder="1" applyAlignment="1" applyProtection="1">
      <alignment horizontal="center" vertical="center"/>
      <protection locked="0" hidden="1"/>
    </xf>
    <xf numFmtId="0" fontId="31" fillId="17" borderId="26" xfId="0" applyFont="1" applyFill="1" applyBorder="1" applyAlignment="1" applyProtection="1">
      <alignment horizontal="left" vertical="center"/>
      <protection locked="0" hidden="1"/>
    </xf>
    <xf numFmtId="0" fontId="0" fillId="17" borderId="10" xfId="0" applyFill="1" applyBorder="1" applyAlignment="1" applyProtection="1">
      <alignment horizontal="center" vertical="center"/>
      <protection locked="0" hidden="1"/>
    </xf>
    <xf numFmtId="0" fontId="79" fillId="17" borderId="10" xfId="0" applyFont="1" applyFill="1" applyBorder="1" applyAlignment="1" applyProtection="1">
      <alignment horizontal="center" vertical="center"/>
      <protection locked="0" hidden="1"/>
    </xf>
    <xf numFmtId="0" fontId="31" fillId="17" borderId="24" xfId="0" applyFont="1" applyFill="1" applyBorder="1" applyAlignment="1" applyProtection="1">
      <alignment horizontal="left" vertical="center" wrapText="1"/>
      <protection locked="0" hidden="1"/>
    </xf>
    <xf numFmtId="0" fontId="0" fillId="17" borderId="8" xfId="0" applyFill="1" applyBorder="1" applyAlignment="1" applyProtection="1">
      <alignment horizontal="center" vertical="center"/>
      <protection locked="0" hidden="1"/>
    </xf>
    <xf numFmtId="0" fontId="69" fillId="17" borderId="25" xfId="0" applyFont="1" applyFill="1" applyBorder="1" applyAlignment="1" applyProtection="1">
      <alignment vertical="center" wrapText="1"/>
      <protection locked="0" hidden="1"/>
    </xf>
    <xf numFmtId="0" fontId="0" fillId="17" borderId="12" xfId="0" applyFill="1" applyBorder="1" applyAlignment="1" applyProtection="1">
      <alignment vertical="center"/>
      <protection locked="0" hidden="1"/>
    </xf>
    <xf numFmtId="0" fontId="80" fillId="17" borderId="25" xfId="0" applyFont="1" applyFill="1" applyBorder="1" applyAlignment="1" applyProtection="1">
      <alignment horizontal="left" vertical="center"/>
      <protection locked="0" hidden="1"/>
    </xf>
    <xf numFmtId="0" fontId="0" fillId="17" borderId="0" xfId="0" applyFill="1" applyBorder="1" applyAlignment="1" applyProtection="1">
      <alignment vertical="center"/>
      <protection locked="0" hidden="1"/>
    </xf>
    <xf numFmtId="0" fontId="31" fillId="17" borderId="25" xfId="0" applyFont="1" applyFill="1" applyBorder="1" applyAlignment="1" applyProtection="1">
      <alignment vertical="center"/>
      <protection locked="0" hidden="1"/>
    </xf>
    <xf numFmtId="0" fontId="0" fillId="17" borderId="12" xfId="0" applyFill="1" applyBorder="1" applyAlignment="1" applyProtection="1">
      <alignment horizontal="center" vertical="center"/>
      <protection locked="0" hidden="1"/>
    </xf>
    <xf numFmtId="0" fontId="69" fillId="17" borderId="25" xfId="0" applyFont="1" applyFill="1" applyBorder="1" applyAlignment="1" applyProtection="1">
      <alignment horizontal="center" vertical="center" wrapText="1"/>
      <protection locked="0" hidden="1"/>
    </xf>
    <xf numFmtId="3" fontId="0" fillId="17" borderId="12" xfId="0" applyNumberFormat="1" applyFill="1" applyBorder="1" applyAlignment="1" applyProtection="1">
      <alignment horizontal="center" vertical="center"/>
      <protection locked="0" hidden="1"/>
    </xf>
    <xf numFmtId="3" fontId="74" fillId="17" borderId="12" xfId="0" applyNumberFormat="1" applyFont="1" applyFill="1" applyBorder="1" applyAlignment="1" applyProtection="1">
      <alignment horizontal="center" vertical="center"/>
      <protection locked="0" hidden="1"/>
    </xf>
    <xf numFmtId="0" fontId="76" fillId="17" borderId="25" xfId="0" applyFont="1" applyFill="1" applyBorder="1" applyAlignment="1" applyProtection="1">
      <alignment horizontal="center" vertical="center" wrapText="1"/>
      <protection locked="0" hidden="1"/>
    </xf>
    <xf numFmtId="0" fontId="32" fillId="17" borderId="11" xfId="0" applyFont="1" applyFill="1" applyBorder="1" applyAlignment="1" applyProtection="1">
      <alignment vertical="center"/>
      <protection locked="0" hidden="1"/>
    </xf>
    <xf numFmtId="0" fontId="29" fillId="17" borderId="26" xfId="0" applyFont="1" applyFill="1" applyBorder="1" applyAlignment="1" applyProtection="1">
      <alignment horizontal="left" vertical="center"/>
      <protection locked="0" hidden="1"/>
    </xf>
    <xf numFmtId="0" fontId="74" fillId="17" borderId="10" xfId="0" applyFont="1" applyFill="1" applyBorder="1" applyAlignment="1" applyProtection="1">
      <alignment horizontal="center" vertical="center"/>
      <protection locked="0" hidden="1"/>
    </xf>
    <xf numFmtId="3" fontId="74" fillId="17" borderId="11" xfId="0" applyNumberFormat="1" applyFont="1" applyFill="1" applyBorder="1" applyAlignment="1" applyProtection="1">
      <alignment horizontal="center" vertical="center"/>
      <protection locked="0" hidden="1"/>
    </xf>
    <xf numFmtId="0" fontId="69" fillId="9" borderId="25" xfId="0" applyFont="1" applyFill="1" applyBorder="1" applyAlignment="1" applyProtection="1">
      <alignment vertical="center"/>
      <protection locked="0" hidden="1"/>
    </xf>
    <xf numFmtId="0" fontId="81" fillId="9" borderId="12" xfId="0" applyFont="1" applyFill="1" applyBorder="1" applyAlignment="1" applyProtection="1">
      <alignment horizontal="center" vertical="center"/>
      <protection locked="0" hidden="1"/>
    </xf>
    <xf numFmtId="0" fontId="75" fillId="9" borderId="25" xfId="0" applyFont="1" applyFill="1" applyBorder="1" applyAlignment="1" applyProtection="1">
      <alignment horizontal="left" vertical="center"/>
      <protection locked="0" hidden="1"/>
    </xf>
    <xf numFmtId="0" fontId="69" fillId="9" borderId="0" xfId="0" applyFont="1" applyFill="1" applyBorder="1" applyAlignment="1" applyProtection="1">
      <alignment horizontal="center" vertical="center"/>
      <protection locked="0" hidden="1"/>
    </xf>
    <xf numFmtId="0" fontId="69" fillId="9" borderId="25" xfId="0" applyFont="1" applyFill="1" applyBorder="1" applyAlignment="1" applyProtection="1">
      <alignment vertical="center" wrapText="1"/>
      <protection locked="0" hidden="1"/>
    </xf>
    <xf numFmtId="0" fontId="69" fillId="4" borderId="0" xfId="0" applyFont="1" applyFill="1" applyAlignment="1" applyProtection="1">
      <alignment vertical="center"/>
      <protection locked="0" hidden="1"/>
    </xf>
    <xf numFmtId="0" fontId="69" fillId="0" borderId="0" xfId="0" applyFont="1" applyAlignment="1" applyProtection="1">
      <alignment vertical="center"/>
      <protection locked="0" hidden="1"/>
    </xf>
    <xf numFmtId="0" fontId="69" fillId="9" borderId="26" xfId="0" applyFont="1" applyFill="1" applyBorder="1" applyAlignment="1" applyProtection="1">
      <alignment vertical="center"/>
      <protection locked="0" hidden="1"/>
    </xf>
    <xf numFmtId="0" fontId="81" fillId="9" borderId="11" xfId="0" applyFont="1" applyFill="1" applyBorder="1" applyAlignment="1" applyProtection="1">
      <alignment horizontal="center" vertical="center"/>
      <protection locked="0" hidden="1"/>
    </xf>
    <xf numFmtId="0" fontId="53" fillId="9" borderId="24" xfId="0" applyFont="1" applyFill="1" applyBorder="1" applyAlignment="1" applyProtection="1">
      <alignment horizontal="center" vertical="center" wrapText="1"/>
      <protection locked="0" hidden="1"/>
    </xf>
    <xf numFmtId="0" fontId="32" fillId="9" borderId="24" xfId="0" applyFont="1" applyFill="1" applyBorder="1" applyAlignment="1" applyProtection="1">
      <alignment horizontal="center" vertical="center"/>
      <protection locked="0" hidden="1"/>
    </xf>
    <xf numFmtId="0" fontId="31" fillId="9" borderId="24" xfId="0" applyFont="1" applyFill="1" applyBorder="1" applyAlignment="1" applyProtection="1">
      <alignment horizontal="left" vertical="center"/>
      <protection locked="0" hidden="1"/>
    </xf>
    <xf numFmtId="0" fontId="0" fillId="9" borderId="6" xfId="0" applyFill="1" applyBorder="1" applyAlignment="1" applyProtection="1">
      <alignment horizontal="center" vertical="center"/>
      <protection locked="0" hidden="1"/>
    </xf>
    <xf numFmtId="0" fontId="69" fillId="9" borderId="24" xfId="0" applyFont="1" applyFill="1" applyBorder="1" applyAlignment="1" applyProtection="1">
      <alignment vertical="center" wrapText="1"/>
      <protection locked="0" hidden="1"/>
    </xf>
    <xf numFmtId="0" fontId="0" fillId="9" borderId="25" xfId="0" applyFill="1" applyBorder="1" applyAlignment="1" applyProtection="1">
      <alignment vertical="center"/>
      <protection locked="0" hidden="1"/>
    </xf>
    <xf numFmtId="0" fontId="29" fillId="9" borderId="24" xfId="0" applyFont="1" applyFill="1" applyBorder="1" applyAlignment="1" applyProtection="1">
      <alignment horizontal="left" vertical="center"/>
      <protection locked="0" hidden="1"/>
    </xf>
    <xf numFmtId="0" fontId="31" fillId="9" borderId="6" xfId="0" applyFont="1" applyFill="1" applyBorder="1" applyAlignment="1" applyProtection="1">
      <alignment horizontal="center" vertical="center"/>
      <protection locked="0" hidden="1"/>
    </xf>
    <xf numFmtId="0" fontId="0" fillId="9" borderId="24" xfId="0" applyFont="1" applyFill="1" applyBorder="1" applyAlignment="1" applyProtection="1">
      <alignment vertical="center" wrapText="1"/>
      <protection locked="0" hidden="1"/>
    </xf>
    <xf numFmtId="0" fontId="32" fillId="9" borderId="25" xfId="0" applyFont="1" applyFill="1" applyBorder="1" applyAlignment="1" applyProtection="1">
      <alignment horizontal="center" vertical="center"/>
      <protection locked="0" hidden="1"/>
    </xf>
    <xf numFmtId="0" fontId="29" fillId="9" borderId="25" xfId="0" applyFont="1" applyFill="1" applyBorder="1" applyAlignment="1" applyProtection="1">
      <alignment horizontal="left" vertical="center"/>
      <protection locked="0" hidden="1"/>
    </xf>
    <xf numFmtId="1" fontId="0" fillId="9" borderId="0" xfId="0" applyNumberFormat="1" applyFill="1" applyBorder="1" applyAlignment="1" applyProtection="1">
      <alignment horizontal="center" vertical="center"/>
      <protection locked="0" hidden="1"/>
    </xf>
    <xf numFmtId="0" fontId="69" fillId="9" borderId="0" xfId="0" applyFont="1" applyFill="1" applyBorder="1" applyAlignment="1" applyProtection="1">
      <alignment horizontal="left" vertical="center"/>
      <protection locked="0" hidden="1"/>
    </xf>
    <xf numFmtId="0" fontId="69" fillId="9" borderId="25" xfId="0" applyFont="1" applyFill="1" applyBorder="1" applyAlignment="1" applyProtection="1">
      <alignment horizontal="left" vertical="center" shrinkToFit="1"/>
      <protection locked="0" hidden="1"/>
    </xf>
    <xf numFmtId="0" fontId="32" fillId="9" borderId="26" xfId="0" applyFont="1" applyFill="1" applyBorder="1" applyAlignment="1" applyProtection="1">
      <alignment horizontal="center" vertical="center"/>
      <protection locked="0" hidden="1"/>
    </xf>
    <xf numFmtId="0" fontId="29" fillId="9" borderId="26" xfId="0" applyFont="1" applyFill="1" applyBorder="1" applyAlignment="1" applyProtection="1">
      <alignment horizontal="left" vertical="center"/>
      <protection locked="0" hidden="1"/>
    </xf>
    <xf numFmtId="1" fontId="0" fillId="9" borderId="10" xfId="0" applyNumberFormat="1" applyFill="1" applyBorder="1" applyAlignment="1" applyProtection="1">
      <alignment horizontal="center" vertical="center"/>
      <protection locked="0" hidden="1"/>
    </xf>
    <xf numFmtId="0" fontId="32" fillId="9" borderId="1" xfId="0" applyFont="1" applyFill="1" applyBorder="1" applyAlignment="1" applyProtection="1">
      <alignment horizontal="center" vertical="center"/>
      <protection locked="0" hidden="1"/>
    </xf>
    <xf numFmtId="0" fontId="31" fillId="9" borderId="1" xfId="0" applyFont="1" applyFill="1" applyBorder="1" applyAlignment="1" applyProtection="1">
      <alignment horizontal="left" vertical="center" wrapText="1"/>
      <protection locked="0" hidden="1"/>
    </xf>
    <xf numFmtId="0" fontId="0" fillId="9" borderId="5" xfId="0" applyFill="1" applyBorder="1" applyAlignment="1" applyProtection="1">
      <alignment horizontal="center" vertical="center"/>
      <protection locked="0" hidden="1"/>
    </xf>
    <xf numFmtId="0" fontId="0" fillId="9" borderId="5" xfId="0" applyFill="1" applyBorder="1" applyAlignment="1" applyProtection="1">
      <alignment vertical="center"/>
      <protection locked="0" hidden="1"/>
    </xf>
    <xf numFmtId="0" fontId="69" fillId="9" borderId="1" xfId="0" applyFont="1" applyFill="1" applyBorder="1" applyAlignment="1" applyProtection="1">
      <alignment horizontal="center" vertical="center" wrapText="1"/>
      <protection locked="0" hidden="1"/>
    </xf>
    <xf numFmtId="0" fontId="31" fillId="9" borderId="25" xfId="0" applyFont="1" applyFill="1" applyBorder="1" applyAlignment="1" applyProtection="1">
      <alignment horizontal="left" vertical="center" wrapText="1"/>
      <protection locked="0" hidden="1"/>
    </xf>
    <xf numFmtId="0" fontId="0" fillId="9" borderId="0" xfId="0" applyFill="1" applyBorder="1" applyAlignment="1" applyProtection="1">
      <alignment horizontal="center" vertical="center"/>
      <protection locked="0" hidden="1"/>
    </xf>
    <xf numFmtId="0" fontId="0" fillId="9" borderId="0" xfId="0" applyFill="1" applyBorder="1" applyAlignment="1" applyProtection="1">
      <alignment vertical="center"/>
      <protection locked="0" hidden="1"/>
    </xf>
    <xf numFmtId="0" fontId="69" fillId="9" borderId="25" xfId="0" applyFont="1" applyFill="1" applyBorder="1" applyAlignment="1" applyProtection="1">
      <alignment horizontal="center" vertical="center" wrapText="1"/>
      <protection locked="0" hidden="1"/>
    </xf>
    <xf numFmtId="0" fontId="31" fillId="9" borderId="24" xfId="0" applyFont="1" applyFill="1" applyBorder="1" applyAlignment="1" applyProtection="1">
      <alignment horizontal="left" vertical="center" wrapText="1"/>
      <protection locked="0" hidden="1"/>
    </xf>
    <xf numFmtId="0" fontId="0" fillId="9" borderId="6" xfId="0" applyFill="1" applyBorder="1" applyAlignment="1" applyProtection="1">
      <alignment vertical="center"/>
      <protection locked="0" hidden="1"/>
    </xf>
    <xf numFmtId="0" fontId="69" fillId="9" borderId="24" xfId="0" applyFont="1" applyFill="1" applyBorder="1" applyAlignment="1" applyProtection="1">
      <alignment horizontal="center" vertical="center" wrapText="1"/>
      <protection locked="0" hidden="1"/>
    </xf>
    <xf numFmtId="0" fontId="0" fillId="9" borderId="10" xfId="0" applyFill="1" applyBorder="1" applyAlignment="1" applyProtection="1">
      <alignment horizontal="center" vertical="center"/>
      <protection locked="0" hidden="1"/>
    </xf>
    <xf numFmtId="0" fontId="0" fillId="9" borderId="10" xfId="0" applyFill="1" applyBorder="1" applyAlignment="1" applyProtection="1">
      <alignment vertical="center"/>
      <protection locked="0" hidden="1"/>
    </xf>
    <xf numFmtId="0" fontId="69" fillId="9" borderId="26" xfId="0" applyFont="1" applyFill="1" applyBorder="1" applyAlignment="1" applyProtection="1">
      <alignment vertical="center" wrapText="1"/>
      <protection locked="0" hidden="1"/>
    </xf>
    <xf numFmtId="0" fontId="69" fillId="9" borderId="6" xfId="0" applyFont="1" applyFill="1" applyBorder="1" applyAlignment="1" applyProtection="1">
      <alignment horizontal="center" vertical="center"/>
      <protection locked="0" hidden="1"/>
    </xf>
    <xf numFmtId="0" fontId="31" fillId="9" borderId="6" xfId="0" applyFont="1" applyFill="1" applyBorder="1" applyAlignment="1" applyProtection="1">
      <alignment horizontal="left" vertical="center" wrapText="1"/>
      <protection locked="0" hidden="1"/>
    </xf>
    <xf numFmtId="0" fontId="0" fillId="9" borderId="8" xfId="0" applyFill="1" applyBorder="1" applyAlignment="1" applyProtection="1">
      <alignment horizontal="center" vertical="center"/>
      <protection locked="0" hidden="1"/>
    </xf>
    <xf numFmtId="0" fontId="82" fillId="9" borderId="8" xfId="0" applyFont="1" applyFill="1" applyBorder="1" applyAlignment="1" applyProtection="1">
      <alignment vertical="center" wrapText="1"/>
      <protection locked="0" hidden="1"/>
    </xf>
    <xf numFmtId="0" fontId="29" fillId="9" borderId="0" xfId="0" applyFont="1" applyFill="1" applyBorder="1" applyAlignment="1" applyProtection="1">
      <alignment horizontal="left" vertical="center"/>
      <protection locked="0" hidden="1"/>
    </xf>
    <xf numFmtId="0" fontId="74" fillId="9" borderId="12" xfId="0" applyFont="1" applyFill="1" applyBorder="1" applyAlignment="1" applyProtection="1">
      <alignment vertical="center" shrinkToFit="1"/>
      <protection locked="0" hidden="1"/>
    </xf>
    <xf numFmtId="0" fontId="69" fillId="9" borderId="12" xfId="0" applyFont="1" applyFill="1" applyBorder="1" applyAlignment="1" applyProtection="1">
      <alignment vertical="center" wrapText="1" shrinkToFit="1"/>
      <protection locked="0" hidden="1"/>
    </xf>
    <xf numFmtId="0" fontId="29" fillId="9" borderId="10" xfId="0" applyFont="1" applyFill="1" applyBorder="1" applyAlignment="1" applyProtection="1">
      <alignment horizontal="left" vertical="center"/>
      <protection locked="0" hidden="1"/>
    </xf>
    <xf numFmtId="0" fontId="74" fillId="9" borderId="11" xfId="0" applyFont="1" applyFill="1" applyBorder="1" applyAlignment="1" applyProtection="1">
      <alignment vertical="center" shrinkToFit="1"/>
      <protection locked="0" hidden="1"/>
    </xf>
    <xf numFmtId="1" fontId="76" fillId="9" borderId="11" xfId="0" applyNumberFormat="1" applyFont="1" applyFill="1" applyBorder="1" applyAlignment="1" applyProtection="1">
      <alignment horizontal="center" vertical="center" wrapText="1" shrinkToFit="1"/>
      <protection locked="0" hidden="1"/>
    </xf>
    <xf numFmtId="0" fontId="31" fillId="9" borderId="26" xfId="0" applyFont="1" applyFill="1" applyBorder="1" applyAlignment="1" applyProtection="1">
      <alignment horizontal="left" vertical="center" wrapText="1"/>
      <protection locked="0" hidden="1"/>
    </xf>
    <xf numFmtId="167" fontId="0" fillId="9" borderId="10" xfId="0" applyNumberFormat="1" applyFill="1" applyBorder="1" applyAlignment="1" applyProtection="1">
      <alignment horizontal="center" vertical="center"/>
      <protection locked="0" hidden="1"/>
    </xf>
    <xf numFmtId="0" fontId="69" fillId="9" borderId="26" xfId="0" applyFont="1" applyFill="1" applyBorder="1" applyAlignment="1" applyProtection="1">
      <alignment horizontal="center" vertical="center" wrapText="1"/>
      <protection locked="0" hidden="1"/>
    </xf>
    <xf numFmtId="0" fontId="32" fillId="9" borderId="3" xfId="0" applyFont="1" applyFill="1" applyBorder="1" applyAlignment="1" applyProtection="1">
      <alignment horizontal="center" vertical="center"/>
      <protection locked="0" hidden="1"/>
    </xf>
    <xf numFmtId="167" fontId="0" fillId="9" borderId="5" xfId="0" applyNumberFormat="1" applyFill="1" applyBorder="1" applyAlignment="1" applyProtection="1">
      <alignment horizontal="center" vertical="center"/>
      <protection locked="0" hidden="1"/>
    </xf>
    <xf numFmtId="0" fontId="32" fillId="9" borderId="7" xfId="0" applyFont="1" applyFill="1" applyBorder="1" applyAlignment="1" applyProtection="1">
      <alignment horizontal="center" vertical="center"/>
      <protection locked="0" hidden="1"/>
    </xf>
    <xf numFmtId="0" fontId="29" fillId="9" borderId="6" xfId="0" applyFont="1" applyFill="1" applyBorder="1" applyAlignment="1" applyProtection="1">
      <alignment horizontal="center" vertical="center"/>
      <protection locked="0" hidden="1"/>
    </xf>
    <xf numFmtId="0" fontId="29" fillId="9" borderId="8" xfId="0" applyFont="1" applyFill="1" applyBorder="1" applyAlignment="1" applyProtection="1">
      <alignment horizontal="center" vertical="center"/>
      <protection locked="0" hidden="1"/>
    </xf>
    <xf numFmtId="0" fontId="0" fillId="9" borderId="2" xfId="0" applyFill="1" applyBorder="1" applyAlignment="1" applyProtection="1">
      <alignment vertical="center"/>
      <protection locked="0" hidden="1"/>
    </xf>
    <xf numFmtId="168" fontId="0" fillId="9" borderId="0" xfId="7" applyNumberFormat="1" applyFont="1" applyFill="1" applyBorder="1" applyAlignment="1" applyProtection="1">
      <alignment horizontal="center" vertical="center"/>
      <protection locked="0" hidden="1"/>
    </xf>
    <xf numFmtId="44" fontId="0" fillId="9" borderId="0" xfId="7" applyFont="1" applyFill="1" applyBorder="1" applyAlignment="1" applyProtection="1">
      <alignment horizontal="center" vertical="center"/>
      <protection locked="0" hidden="1"/>
    </xf>
    <xf numFmtId="0" fontId="0" fillId="9" borderId="12" xfId="0" applyFill="1" applyBorder="1" applyAlignment="1" applyProtection="1">
      <alignment horizontal="center" vertical="center"/>
      <protection locked="0" hidden="1"/>
    </xf>
    <xf numFmtId="0" fontId="32" fillId="9" borderId="2" xfId="0" applyFont="1" applyFill="1" applyBorder="1" applyAlignment="1" applyProtection="1">
      <alignment horizontal="center" vertical="center"/>
      <protection locked="0" hidden="1"/>
    </xf>
    <xf numFmtId="43" fontId="0" fillId="9" borderId="0" xfId="5" applyFont="1" applyFill="1" applyBorder="1" applyAlignment="1" applyProtection="1">
      <alignment horizontal="center" vertical="center"/>
      <protection locked="0" hidden="1"/>
    </xf>
    <xf numFmtId="44" fontId="0" fillId="9" borderId="12" xfId="7" applyFont="1" applyFill="1" applyBorder="1" applyAlignment="1" applyProtection="1">
      <alignment horizontal="center" vertical="center"/>
      <protection locked="0" hidden="1"/>
    </xf>
    <xf numFmtId="168" fontId="0" fillId="9" borderId="12" xfId="7" applyNumberFormat="1" applyFont="1" applyFill="1" applyBorder="1" applyAlignment="1" applyProtection="1">
      <alignment horizontal="center" vertical="center"/>
      <protection locked="0" hidden="1"/>
    </xf>
    <xf numFmtId="0" fontId="0" fillId="9" borderId="12" xfId="0" applyFill="1" applyBorder="1" applyAlignment="1" applyProtection="1">
      <alignment vertical="center"/>
      <protection locked="0" hidden="1"/>
    </xf>
    <xf numFmtId="0" fontId="32" fillId="9" borderId="9" xfId="0" applyFont="1" applyFill="1" applyBorder="1" applyAlignment="1" applyProtection="1">
      <alignment horizontal="center" vertical="center"/>
      <protection locked="0" hidden="1"/>
    </xf>
    <xf numFmtId="168" fontId="0" fillId="9" borderId="10" xfId="7" applyNumberFormat="1" applyFont="1" applyFill="1" applyBorder="1" applyAlignment="1" applyProtection="1">
      <alignment horizontal="center" vertical="center"/>
      <protection locked="0" hidden="1"/>
    </xf>
    <xf numFmtId="168" fontId="0" fillId="9" borderId="11" xfId="7" applyNumberFormat="1" applyFont="1" applyFill="1" applyBorder="1" applyAlignment="1" applyProtection="1">
      <alignment horizontal="center" vertical="center"/>
      <protection locked="0" hidden="1"/>
    </xf>
    <xf numFmtId="0" fontId="81" fillId="9" borderId="26" xfId="0" applyFont="1" applyFill="1" applyBorder="1" applyAlignment="1" applyProtection="1">
      <alignment vertical="center" wrapText="1"/>
      <protection locked="0" hidden="1"/>
    </xf>
    <xf numFmtId="0" fontId="31" fillId="9" borderId="25" xfId="0" applyFont="1" applyFill="1" applyBorder="1" applyAlignment="1" applyProtection="1">
      <alignment horizontal="left" vertical="center"/>
      <protection locked="0" hidden="1"/>
    </xf>
    <xf numFmtId="0" fontId="0" fillId="9" borderId="26" xfId="0" applyFill="1" applyBorder="1" applyAlignment="1" applyProtection="1">
      <alignment vertical="center"/>
      <protection locked="0" hidden="1"/>
    </xf>
    <xf numFmtId="0" fontId="0" fillId="4" borderId="2" xfId="0" applyFill="1" applyBorder="1" applyAlignment="1" applyProtection="1">
      <alignment vertical="center"/>
      <protection locked="0" hidden="1"/>
    </xf>
    <xf numFmtId="0" fontId="31" fillId="4" borderId="25" xfId="0" applyFont="1" applyFill="1" applyBorder="1" applyAlignment="1" applyProtection="1">
      <alignment horizontal="left" vertical="center"/>
      <protection locked="0" hidden="1"/>
    </xf>
    <xf numFmtId="0" fontId="0" fillId="4" borderId="6" xfId="0" applyFill="1" applyBorder="1" applyAlignment="1" applyProtection="1">
      <alignment horizontal="center" vertical="center" wrapText="1"/>
      <protection locked="0" hidden="1"/>
    </xf>
    <xf numFmtId="0" fontId="77" fillId="4" borderId="6" xfId="0" applyFont="1" applyFill="1" applyBorder="1" applyAlignment="1" applyProtection="1">
      <alignment horizontal="center" vertical="center" wrapText="1"/>
      <protection locked="0" hidden="1"/>
    </xf>
    <xf numFmtId="0" fontId="74" fillId="4" borderId="6" xfId="0" applyFont="1" applyFill="1" applyBorder="1" applyAlignment="1" applyProtection="1">
      <alignment horizontal="center" vertical="center"/>
      <protection locked="0" hidden="1"/>
    </xf>
    <xf numFmtId="0" fontId="69" fillId="4" borderId="24" xfId="0" applyFont="1" applyFill="1" applyBorder="1" applyAlignment="1" applyProtection="1">
      <alignment horizontal="center" vertical="center" wrapText="1"/>
      <protection locked="0" hidden="1"/>
    </xf>
    <xf numFmtId="0" fontId="29" fillId="4" borderId="26" xfId="0" applyFont="1" applyFill="1" applyBorder="1" applyAlignment="1" applyProtection="1">
      <alignment horizontal="left" vertical="center"/>
      <protection locked="0" hidden="1"/>
    </xf>
    <xf numFmtId="0" fontId="0" fillId="4" borderId="10" xfId="0" applyFill="1" applyBorder="1" applyAlignment="1" applyProtection="1">
      <alignment horizontal="center" vertical="center" wrapText="1"/>
      <protection locked="0" hidden="1"/>
    </xf>
    <xf numFmtId="0" fontId="74" fillId="4" borderId="10" xfId="0" applyFont="1" applyFill="1" applyBorder="1" applyAlignment="1" applyProtection="1">
      <alignment horizontal="center" vertical="center"/>
      <protection locked="0" hidden="1"/>
    </xf>
    <xf numFmtId="0" fontId="69" fillId="4" borderId="26" xfId="0" applyFont="1" applyFill="1" applyBorder="1" applyAlignment="1" applyProtection="1">
      <alignment horizontal="center" vertical="center" wrapText="1"/>
      <protection locked="0" hidden="1"/>
    </xf>
    <xf numFmtId="0" fontId="31" fillId="4" borderId="24" xfId="0" applyFont="1" applyFill="1" applyBorder="1" applyAlignment="1" applyProtection="1">
      <alignment horizontal="left" vertical="center"/>
      <protection locked="0" hidden="1"/>
    </xf>
    <xf numFmtId="0" fontId="69" fillId="4" borderId="24" xfId="0" applyFont="1" applyFill="1" applyBorder="1" applyAlignment="1" applyProtection="1">
      <alignment vertical="center" wrapText="1"/>
      <protection locked="0" hidden="1"/>
    </xf>
    <xf numFmtId="0" fontId="0" fillId="4" borderId="0" xfId="0" applyFill="1" applyBorder="1" applyAlignment="1" applyProtection="1">
      <alignment horizontal="center" vertical="center"/>
      <protection locked="0" hidden="1"/>
    </xf>
    <xf numFmtId="0" fontId="69" fillId="4" borderId="25" xfId="0" applyFont="1" applyFill="1" applyBorder="1" applyAlignment="1" applyProtection="1">
      <alignment vertical="center" wrapText="1"/>
      <protection locked="0" hidden="1"/>
    </xf>
    <xf numFmtId="0" fontId="31" fillId="4" borderId="26" xfId="0" applyFont="1" applyFill="1" applyBorder="1" applyAlignment="1" applyProtection="1">
      <alignment horizontal="left" vertical="center"/>
      <protection locked="0" hidden="1"/>
    </xf>
    <xf numFmtId="0" fontId="0" fillId="4" borderId="10" xfId="0" applyFill="1" applyBorder="1" applyAlignment="1" applyProtection="1">
      <alignment horizontal="center" vertical="center"/>
      <protection locked="0" hidden="1"/>
    </xf>
    <xf numFmtId="0" fontId="69" fillId="4" borderId="26" xfId="0" applyFont="1" applyFill="1" applyBorder="1" applyAlignment="1" applyProtection="1">
      <alignment vertical="center" wrapText="1"/>
      <protection locked="0" hidden="1"/>
    </xf>
    <xf numFmtId="0" fontId="0" fillId="4" borderId="0" xfId="0" applyFill="1" applyProtection="1">
      <protection locked="0" hidden="1"/>
    </xf>
    <xf numFmtId="0" fontId="0" fillId="0" borderId="0" xfId="0" applyProtection="1">
      <protection locked="0" hidden="1"/>
    </xf>
    <xf numFmtId="0" fontId="0" fillId="0" borderId="13" xfId="0" applyBorder="1" applyAlignment="1" applyProtection="1">
      <alignment horizontal="center" vertical="center" wrapText="1"/>
    </xf>
    <xf numFmtId="0" fontId="7" fillId="0" borderId="13" xfId="0" applyFont="1" applyBorder="1" applyAlignment="1" applyProtection="1">
      <alignment horizontal="center" vertical="center" wrapText="1"/>
    </xf>
    <xf numFmtId="169" fontId="0" fillId="0" borderId="13" xfId="7"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29" fillId="0" borderId="0" xfId="0" applyFont="1" applyProtection="1"/>
    <xf numFmtId="0" fontId="12" fillId="11" borderId="9" xfId="0" applyFont="1" applyFill="1" applyBorder="1" applyAlignment="1">
      <alignment horizontal="left" vertical="top" wrapText="1"/>
    </xf>
    <xf numFmtId="0" fontId="12" fillId="11" borderId="10" xfId="0" applyFont="1" applyFill="1" applyBorder="1" applyAlignment="1">
      <alignment horizontal="left" vertical="top"/>
    </xf>
    <xf numFmtId="0" fontId="12" fillId="11" borderId="11" xfId="0" applyFont="1" applyFill="1" applyBorder="1" applyAlignment="1">
      <alignment horizontal="left" vertical="top"/>
    </xf>
    <xf numFmtId="0" fontId="62" fillId="11" borderId="3" xfId="0" applyFont="1" applyFill="1" applyBorder="1" applyAlignment="1">
      <alignment horizontal="center" vertical="top"/>
    </xf>
    <xf numFmtId="0" fontId="62" fillId="11" borderId="5" xfId="0" applyFont="1" applyFill="1" applyBorder="1" applyAlignment="1">
      <alignment horizontal="center" vertical="top"/>
    </xf>
    <xf numFmtId="0" fontId="62" fillId="11" borderId="4" xfId="0" applyFont="1" applyFill="1" applyBorder="1" applyAlignment="1">
      <alignment horizontal="center" vertical="top"/>
    </xf>
    <xf numFmtId="0" fontId="12" fillId="11" borderId="3" xfId="0" applyFont="1" applyFill="1" applyBorder="1" applyAlignment="1">
      <alignment horizontal="left" vertical="top" wrapText="1"/>
    </xf>
    <xf numFmtId="0" fontId="12" fillId="11" borderId="5" xfId="0" applyFont="1" applyFill="1" applyBorder="1" applyAlignment="1">
      <alignment horizontal="left" vertical="top"/>
    </xf>
    <xf numFmtId="0" fontId="12" fillId="11" borderId="4" xfId="0" applyFont="1" applyFill="1" applyBorder="1" applyAlignment="1">
      <alignment horizontal="left" vertical="top"/>
    </xf>
    <xf numFmtId="0" fontId="12" fillId="11" borderId="7" xfId="0" applyFont="1" applyFill="1" applyBorder="1" applyAlignment="1">
      <alignment horizontal="left" vertical="top" wrapText="1"/>
    </xf>
    <xf numFmtId="0" fontId="12" fillId="11" borderId="6" xfId="0" applyFont="1" applyFill="1" applyBorder="1" applyAlignment="1">
      <alignment horizontal="left" vertical="top" wrapText="1"/>
    </xf>
    <xf numFmtId="0" fontId="12" fillId="11" borderId="8" xfId="0" applyFont="1" applyFill="1" applyBorder="1" applyAlignment="1">
      <alignment horizontal="left" vertical="top" wrapText="1"/>
    </xf>
    <xf numFmtId="0" fontId="12" fillId="11" borderId="2" xfId="0" applyFont="1" applyFill="1" applyBorder="1" applyAlignment="1">
      <alignment horizontal="left" vertical="top" wrapText="1"/>
    </xf>
    <xf numFmtId="0" fontId="12" fillId="11" borderId="0" xfId="0" applyFont="1" applyFill="1" applyAlignment="1">
      <alignment horizontal="left" vertical="top" wrapText="1"/>
    </xf>
    <xf numFmtId="0" fontId="12" fillId="11" borderId="12" xfId="0" applyFont="1" applyFill="1" applyBorder="1" applyAlignment="1">
      <alignment horizontal="left" vertical="top" wrapText="1"/>
    </xf>
    <xf numFmtId="0" fontId="19" fillId="11" borderId="2" xfId="0" applyFont="1" applyFill="1" applyBorder="1" applyAlignment="1">
      <alignment horizontal="left" vertical="top" wrapText="1"/>
    </xf>
    <xf numFmtId="0" fontId="19" fillId="11" borderId="0" xfId="0" applyFont="1" applyFill="1" applyAlignment="1">
      <alignment horizontal="left" vertical="top" wrapText="1"/>
    </xf>
    <xf numFmtId="0" fontId="19" fillId="11" borderId="12" xfId="0" applyFont="1" applyFill="1" applyBorder="1" applyAlignment="1">
      <alignment horizontal="left" vertical="top" wrapText="1"/>
    </xf>
    <xf numFmtId="0" fontId="19" fillId="11" borderId="9" xfId="0" applyFont="1" applyFill="1" applyBorder="1" applyAlignment="1">
      <alignment horizontal="left" vertical="top" wrapText="1"/>
    </xf>
    <xf numFmtId="0" fontId="19" fillId="11" borderId="10" xfId="0" applyFont="1" applyFill="1" applyBorder="1" applyAlignment="1">
      <alignment horizontal="left" vertical="top" wrapText="1"/>
    </xf>
    <xf numFmtId="0" fontId="19" fillId="11" borderId="11" xfId="0" applyFont="1" applyFill="1" applyBorder="1" applyAlignment="1">
      <alignment horizontal="left" vertical="top" wrapText="1"/>
    </xf>
    <xf numFmtId="0" fontId="12" fillId="11" borderId="10" xfId="0" applyFont="1" applyFill="1" applyBorder="1" applyAlignment="1">
      <alignment horizontal="left" vertical="top" wrapText="1"/>
    </xf>
    <xf numFmtId="0" fontId="12" fillId="11" borderId="11" xfId="0" applyFont="1" applyFill="1" applyBorder="1" applyAlignment="1">
      <alignment horizontal="left" vertical="top" wrapText="1"/>
    </xf>
    <xf numFmtId="0" fontId="12" fillId="11" borderId="6" xfId="0" applyFont="1" applyFill="1" applyBorder="1" applyAlignment="1">
      <alignment horizontal="left" vertical="top"/>
    </xf>
    <xf numFmtId="0" fontId="12" fillId="11" borderId="8" xfId="0" applyFont="1" applyFill="1" applyBorder="1" applyAlignment="1">
      <alignment horizontal="left" vertical="top"/>
    </xf>
    <xf numFmtId="0" fontId="19" fillId="11" borderId="7" xfId="0" applyFont="1" applyFill="1" applyBorder="1" applyAlignment="1">
      <alignment horizontal="left" vertical="top" wrapText="1"/>
    </xf>
    <xf numFmtId="0" fontId="19" fillId="11" borderId="6" xfId="0" applyFont="1" applyFill="1" applyBorder="1" applyAlignment="1">
      <alignment horizontal="left" vertical="top" wrapText="1"/>
    </xf>
    <xf numFmtId="0" fontId="19" fillId="11" borderId="8" xfId="0" applyFont="1" applyFill="1" applyBorder="1" applyAlignment="1">
      <alignment horizontal="left" vertical="top" wrapText="1"/>
    </xf>
    <xf numFmtId="0" fontId="42" fillId="10" borderId="6" xfId="0" applyFont="1" applyFill="1" applyBorder="1" applyAlignment="1">
      <alignment horizontal="left" vertical="top" wrapText="1"/>
    </xf>
    <xf numFmtId="0" fontId="42" fillId="10" borderId="0" xfId="0" applyFont="1" applyFill="1" applyAlignment="1">
      <alignment horizontal="left" vertical="top" wrapText="1"/>
    </xf>
    <xf numFmtId="0" fontId="1" fillId="0" borderId="24" xfId="0" applyFont="1" applyFill="1" applyBorder="1" applyAlignment="1">
      <alignment vertical="top"/>
    </xf>
    <xf numFmtId="0" fontId="32" fillId="0" borderId="25" xfId="0" applyFont="1" applyFill="1" applyBorder="1" applyAlignment="1">
      <alignment vertical="top"/>
    </xf>
    <xf numFmtId="0" fontId="32" fillId="0" borderId="26" xfId="0" applyFont="1" applyFill="1" applyBorder="1" applyAlignment="1">
      <alignment vertical="top"/>
    </xf>
    <xf numFmtId="0" fontId="12" fillId="11" borderId="24" xfId="0" applyFont="1" applyFill="1" applyBorder="1" applyAlignment="1">
      <alignment vertical="top" wrapText="1"/>
    </xf>
    <xf numFmtId="0" fontId="30" fillId="11" borderId="25" xfId="0" applyFont="1" applyFill="1" applyBorder="1" applyAlignment="1">
      <alignment vertical="top"/>
    </xf>
    <xf numFmtId="0" fontId="0" fillId="11" borderId="25" xfId="0" applyFill="1" applyBorder="1" applyAlignment="1">
      <alignment vertical="top"/>
    </xf>
    <xf numFmtId="0" fontId="0" fillId="11" borderId="26" xfId="0" applyFill="1" applyBorder="1" applyAlignment="1">
      <alignment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6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pplyProtection="1">
      <alignment horizontal="justify" vertical="center" wrapText="1"/>
      <protection locked="0"/>
    </xf>
    <xf numFmtId="0" fontId="38" fillId="0" borderId="10" xfId="0" applyFont="1" applyBorder="1" applyAlignment="1">
      <alignment horizontal="left" vertical="center"/>
    </xf>
    <xf numFmtId="0" fontId="6" fillId="8" borderId="3"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11" borderId="25" xfId="0" applyFont="1" applyFill="1" applyBorder="1" applyAlignment="1">
      <alignment vertical="top" wrapText="1"/>
    </xf>
    <xf numFmtId="0" fontId="0" fillId="0" borderId="25" xfId="0" applyBorder="1" applyAlignment="1">
      <alignment vertical="top"/>
    </xf>
    <xf numFmtId="0" fontId="0" fillId="0" borderId="26" xfId="0" applyBorder="1" applyAlignment="1">
      <alignment vertical="top"/>
    </xf>
    <xf numFmtId="0" fontId="42" fillId="10" borderId="24" xfId="0" applyFont="1" applyFill="1" applyBorder="1" applyAlignment="1">
      <alignment vertical="top" wrapText="1"/>
    </xf>
    <xf numFmtId="0" fontId="42" fillId="10" borderId="25" xfId="0" applyFont="1" applyFill="1" applyBorder="1" applyAlignment="1">
      <alignment vertical="top" wrapText="1"/>
    </xf>
    <xf numFmtId="0" fontId="43" fillId="10" borderId="25" xfId="0" applyFont="1" applyFill="1" applyBorder="1" applyAlignment="1">
      <alignment vertical="top"/>
    </xf>
    <xf numFmtId="0" fontId="39" fillId="0" borderId="25" xfId="0" applyFont="1" applyBorder="1"/>
    <xf numFmtId="0" fontId="39" fillId="0" borderId="26" xfId="0" applyFont="1" applyBorder="1"/>
    <xf numFmtId="0" fontId="6" fillId="8" borderId="7" xfId="0"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8"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2" fillId="5" borderId="7"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top" wrapText="1"/>
      <protection locked="0"/>
    </xf>
    <xf numFmtId="0" fontId="12" fillId="5" borderId="0" xfId="0" applyFont="1" applyFill="1" applyAlignment="1" applyProtection="1">
      <alignment horizontal="left" vertical="top" wrapText="1"/>
      <protection locked="0"/>
    </xf>
    <xf numFmtId="0" fontId="12" fillId="5" borderId="12"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5" fillId="7" borderId="3" xfId="0" applyFont="1" applyFill="1" applyBorder="1" applyAlignment="1">
      <alignment horizontal="left" vertical="center" wrapText="1" indent="1"/>
    </xf>
    <xf numFmtId="0" fontId="15" fillId="7" borderId="5" xfId="0" applyFont="1" applyFill="1" applyBorder="1" applyAlignment="1">
      <alignment horizontal="left" vertical="center" indent="1"/>
    </xf>
    <xf numFmtId="0" fontId="15" fillId="7" borderId="4" xfId="0" applyFont="1" applyFill="1" applyBorder="1" applyAlignment="1">
      <alignment horizontal="left" vertical="center" indent="1"/>
    </xf>
    <xf numFmtId="0" fontId="51" fillId="4" borderId="3"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4" xfId="0" applyFont="1" applyFill="1" applyBorder="1" applyAlignment="1">
      <alignment horizontal="center" vertical="center"/>
    </xf>
    <xf numFmtId="0" fontId="12" fillId="11" borderId="24" xfId="0" applyFont="1" applyFill="1" applyBorder="1" applyAlignment="1">
      <alignment horizontal="left" vertical="top" wrapText="1"/>
    </xf>
    <xf numFmtId="0" fontId="12" fillId="11" borderId="25" xfId="0" applyFont="1" applyFill="1" applyBorder="1" applyAlignment="1">
      <alignment horizontal="left" vertical="top" wrapText="1"/>
    </xf>
    <xf numFmtId="0" fontId="12" fillId="11" borderId="26" xfId="0" applyFont="1" applyFill="1" applyBorder="1" applyAlignment="1">
      <alignment horizontal="left" vertical="top" wrapText="1"/>
    </xf>
    <xf numFmtId="0" fontId="1" fillId="7" borderId="24" xfId="0" applyFont="1" applyFill="1" applyBorder="1" applyAlignment="1">
      <alignment horizontal="left" vertical="center" wrapText="1" indent="1"/>
    </xf>
    <xf numFmtId="0" fontId="1" fillId="7" borderId="26" xfId="0" applyFont="1" applyFill="1" applyBorder="1" applyAlignment="1">
      <alignment horizontal="left" vertical="center" wrapText="1" indent="1"/>
    </xf>
    <xf numFmtId="0" fontId="51" fillId="4" borderId="3" xfId="0" applyFont="1" applyFill="1" applyBorder="1" applyAlignment="1" applyProtection="1">
      <alignment horizontal="center" vertical="top" wrapText="1"/>
      <protection locked="0"/>
    </xf>
    <xf numFmtId="0" fontId="51" fillId="4" borderId="5" xfId="0" applyFont="1" applyFill="1" applyBorder="1" applyAlignment="1" applyProtection="1">
      <alignment horizontal="center" vertical="top" wrapText="1"/>
      <protection locked="0"/>
    </xf>
    <xf numFmtId="0" fontId="51" fillId="4" borderId="4" xfId="0" applyFont="1" applyFill="1" applyBorder="1" applyAlignment="1" applyProtection="1">
      <alignment horizontal="center" vertical="top" wrapText="1"/>
      <protection locked="0"/>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1" fillId="7" borderId="3" xfId="0" applyFont="1" applyFill="1" applyBorder="1" applyAlignment="1">
      <alignment horizontal="left" vertical="center" wrapText="1" indent="1"/>
    </xf>
    <xf numFmtId="0" fontId="35" fillId="0" borderId="5" xfId="0" applyFont="1" applyBorder="1" applyAlignment="1">
      <alignment horizontal="left" vertical="center" indent="1"/>
    </xf>
    <xf numFmtId="0" fontId="35" fillId="0" borderId="4" xfId="0" applyFont="1" applyBorder="1" applyAlignment="1">
      <alignment horizontal="left" vertical="center" indent="1"/>
    </xf>
    <xf numFmtId="0" fontId="19" fillId="5" borderId="3" xfId="0" applyFont="1" applyFill="1" applyBorder="1" applyAlignment="1" applyProtection="1">
      <alignment horizontal="left" vertical="top" wrapText="1"/>
      <protection locked="0"/>
    </xf>
    <xf numFmtId="0" fontId="30" fillId="5" borderId="5" xfId="0" applyFont="1" applyFill="1" applyBorder="1" applyAlignment="1" applyProtection="1">
      <alignment horizontal="left" vertical="top" wrapText="1"/>
      <protection locked="0"/>
    </xf>
    <xf numFmtId="0" fontId="30" fillId="5" borderId="4" xfId="0" applyFont="1" applyFill="1" applyBorder="1" applyAlignment="1" applyProtection="1">
      <alignment horizontal="left" vertical="top" wrapText="1"/>
      <protection locked="0"/>
    </xf>
    <xf numFmtId="0" fontId="12" fillId="5" borderId="3"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42" fillId="10" borderId="6" xfId="0" applyFont="1" applyFill="1" applyBorder="1" applyAlignment="1">
      <alignment vertical="top" wrapText="1"/>
    </xf>
    <xf numFmtId="0" fontId="0" fillId="0" borderId="0" xfId="0"/>
    <xf numFmtId="0" fontId="6" fillId="8" borderId="7" xfId="0" applyFont="1" applyFill="1" applyBorder="1" applyAlignment="1">
      <alignment horizontal="center" vertical="center"/>
    </xf>
    <xf numFmtId="0" fontId="12" fillId="5" borderId="7"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9" fillId="11" borderId="24" xfId="0" applyFont="1" applyFill="1" applyBorder="1" applyAlignment="1">
      <alignment vertical="top" wrapText="1"/>
    </xf>
    <xf numFmtId="0" fontId="12" fillId="11" borderId="25" xfId="0" applyFont="1" applyFill="1" applyBorder="1"/>
    <xf numFmtId="0" fontId="12" fillId="11" borderId="26" xfId="0" applyFont="1" applyFill="1" applyBorder="1"/>
    <xf numFmtId="0" fontId="0" fillId="0" borderId="25" xfId="0" applyBorder="1"/>
    <xf numFmtId="0" fontId="0" fillId="0" borderId="26" xfId="0" applyBorder="1"/>
    <xf numFmtId="0" fontId="12" fillId="5" borderId="28"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2" fillId="5" borderId="4" xfId="0" applyFont="1" applyFill="1" applyBorder="1" applyAlignment="1" applyProtection="1">
      <alignment horizontal="left" vertical="top" wrapText="1"/>
      <protection locked="0"/>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2" fillId="5" borderId="3"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51" fillId="0" borderId="3"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4" xfId="0" applyFont="1" applyBorder="1" applyAlignment="1">
      <alignment horizontal="center" vertical="center" wrapText="1"/>
    </xf>
    <xf numFmtId="0" fontId="19" fillId="7" borderId="24" xfId="0" applyFont="1" applyFill="1" applyBorder="1" applyAlignment="1">
      <alignment horizontal="left" vertical="center" wrapText="1" indent="1"/>
    </xf>
    <xf numFmtId="0" fontId="19" fillId="7" borderId="26" xfId="0" applyFont="1" applyFill="1" applyBorder="1" applyAlignment="1">
      <alignment horizontal="left" vertical="center" wrapText="1" indent="1"/>
    </xf>
    <xf numFmtId="0" fontId="12" fillId="5" borderId="3" xfId="0" applyFont="1" applyFill="1" applyBorder="1" applyAlignment="1" applyProtection="1">
      <alignment horizontal="left" vertical="top" wrapText="1"/>
      <protection locked="0"/>
    </xf>
    <xf numFmtId="0" fontId="12" fillId="5" borderId="3" xfId="0" applyFont="1" applyFill="1" applyBorder="1" applyAlignment="1" applyProtection="1">
      <alignment horizontal="center" vertical="top" wrapText="1"/>
      <protection locked="0"/>
    </xf>
    <xf numFmtId="0" fontId="12" fillId="5" borderId="5" xfId="0" applyFont="1" applyFill="1" applyBorder="1" applyAlignment="1" applyProtection="1">
      <alignment horizontal="center" vertical="top" wrapText="1"/>
      <protection locked="0"/>
    </xf>
    <xf numFmtId="0" fontId="12" fillId="5" borderId="4" xfId="0" applyFont="1" applyFill="1" applyBorder="1" applyAlignment="1" applyProtection="1">
      <alignment horizontal="center" vertical="top" wrapText="1"/>
      <protection locked="0"/>
    </xf>
    <xf numFmtId="0" fontId="12" fillId="5" borderId="13"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left" vertical="center" wrapText="1"/>
      <protection locked="0"/>
    </xf>
    <xf numFmtId="0" fontId="12" fillId="7" borderId="20"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7" borderId="3" xfId="0" applyFont="1" applyFill="1" applyBorder="1" applyAlignment="1">
      <alignment horizontal="left" vertical="center" wrapText="1"/>
    </xf>
    <xf numFmtId="0" fontId="19" fillId="7" borderId="5" xfId="0" applyFont="1" applyFill="1" applyBorder="1" applyAlignment="1">
      <alignment horizontal="left" vertical="center"/>
    </xf>
    <xf numFmtId="0" fontId="30" fillId="0" borderId="4" xfId="0" applyFont="1" applyBorder="1"/>
    <xf numFmtId="0" fontId="23" fillId="5" borderId="9" xfId="0" applyFont="1" applyFill="1" applyBorder="1" applyAlignment="1" applyProtection="1">
      <alignment horizontal="center" vertical="center" wrapText="1"/>
      <protection locked="0"/>
    </xf>
    <xf numFmtId="0" fontId="0" fillId="0" borderId="10" xfId="0" applyBorder="1" applyProtection="1">
      <protection locked="0"/>
    </xf>
    <xf numFmtId="0" fontId="0" fillId="0" borderId="11" xfId="0" applyBorder="1" applyProtection="1">
      <protection locked="0"/>
    </xf>
    <xf numFmtId="0" fontId="19" fillId="5" borderId="61" xfId="0" applyFont="1" applyFill="1" applyBorder="1" applyAlignment="1" applyProtection="1">
      <alignment horizontal="center" vertical="center" wrapText="1"/>
      <protection locked="0"/>
    </xf>
    <xf numFmtId="0" fontId="19" fillId="5" borderId="32"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2" fillId="7" borderId="40" xfId="0" applyFont="1" applyFill="1" applyBorder="1" applyAlignment="1">
      <alignment horizontal="left" vertical="center"/>
    </xf>
    <xf numFmtId="0" fontId="30" fillId="7" borderId="13" xfId="0" applyFont="1" applyFill="1" applyBorder="1" applyAlignment="1">
      <alignment horizontal="left" vertical="center"/>
    </xf>
    <xf numFmtId="0" fontId="12" fillId="5" borderId="44"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7" borderId="17"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5"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9" fillId="5" borderId="48" xfId="0" applyFont="1" applyFill="1" applyBorder="1" applyAlignment="1" applyProtection="1">
      <alignment horizontal="center" vertical="center" wrapText="1"/>
      <protection locked="0"/>
    </xf>
    <xf numFmtId="0" fontId="19" fillId="5" borderId="20" xfId="0" applyFont="1" applyFill="1" applyBorder="1" applyAlignment="1" applyProtection="1">
      <alignment horizontal="center" vertical="center" wrapText="1"/>
      <protection locked="0"/>
    </xf>
    <xf numFmtId="0" fontId="19" fillId="7" borderId="34"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2" fillId="5" borderId="2"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5" borderId="12" xfId="0" applyFont="1" applyFill="1" applyBorder="1" applyAlignment="1" applyProtection="1">
      <alignment horizontal="center" vertical="center"/>
      <protection locked="0"/>
    </xf>
    <xf numFmtId="0" fontId="19" fillId="7" borderId="7" xfId="0" applyFont="1" applyFill="1" applyBorder="1" applyAlignment="1">
      <alignment horizontal="left" vertical="center" wrapText="1" indent="1"/>
    </xf>
    <xf numFmtId="0" fontId="19" fillId="7" borderId="2" xfId="0" applyFont="1" applyFill="1" applyBorder="1" applyAlignment="1">
      <alignment horizontal="left" vertical="center" wrapText="1" indent="1"/>
    </xf>
    <xf numFmtId="0" fontId="19" fillId="7" borderId="43" xfId="0" applyFont="1" applyFill="1" applyBorder="1" applyAlignment="1">
      <alignment horizontal="left" vertical="center" wrapText="1" indent="1"/>
    </xf>
    <xf numFmtId="0" fontId="12" fillId="7" borderId="14"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left" vertical="center" wrapText="1"/>
      <protection locked="0"/>
    </xf>
    <xf numFmtId="0" fontId="12" fillId="7" borderId="13" xfId="0" applyFont="1" applyFill="1" applyBorder="1" applyAlignment="1" applyProtection="1">
      <alignment horizontal="left" vertical="center" wrapText="1"/>
      <protection locked="0"/>
    </xf>
    <xf numFmtId="0" fontId="12" fillId="7" borderId="5"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9" fillId="5" borderId="61" xfId="0" applyFont="1" applyFill="1" applyBorder="1" applyAlignment="1" applyProtection="1">
      <alignment horizontal="left" vertical="center" wrapText="1"/>
      <protection locked="0"/>
    </xf>
    <xf numFmtId="0" fontId="19" fillId="5" borderId="32"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5" fillId="7" borderId="5" xfId="0" applyFont="1" applyFill="1" applyBorder="1" applyAlignment="1">
      <alignment horizontal="center" vertical="center"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42" fillId="10" borderId="0" xfId="0" applyFont="1" applyFill="1" applyAlignment="1">
      <alignment vertical="top" wrapText="1"/>
    </xf>
    <xf numFmtId="0" fontId="43" fillId="10" borderId="0" xfId="0" applyFont="1" applyFill="1" applyAlignment="1">
      <alignment vertical="top"/>
    </xf>
    <xf numFmtId="0" fontId="39" fillId="0" borderId="0" xfId="0" applyFont="1"/>
    <xf numFmtId="0" fontId="35" fillId="0" borderId="5" xfId="0" applyFont="1" applyBorder="1" applyAlignment="1">
      <alignment horizontal="left" indent="1"/>
    </xf>
    <xf numFmtId="0" fontId="35" fillId="0" borderId="4" xfId="0" applyFont="1" applyBorder="1" applyAlignment="1">
      <alignment horizontal="left" indent="1"/>
    </xf>
    <xf numFmtId="0" fontId="19" fillId="11" borderId="25" xfId="0" applyFont="1" applyFill="1" applyBorder="1" applyAlignment="1">
      <alignment vertical="top" wrapText="1"/>
    </xf>
    <xf numFmtId="0" fontId="12" fillId="7" borderId="48" xfId="0" applyFont="1" applyFill="1" applyBorder="1" applyAlignment="1">
      <alignment horizontal="left" vertical="center"/>
    </xf>
    <xf numFmtId="0" fontId="30" fillId="7" borderId="20" xfId="0" applyFont="1" applyFill="1" applyBorder="1" applyAlignment="1">
      <alignment horizontal="left" vertical="center"/>
    </xf>
    <xf numFmtId="0" fontId="30" fillId="0" borderId="25" xfId="0" applyFont="1" applyBorder="1" applyAlignment="1">
      <alignment horizontal="left" vertical="center" wrapText="1" indent="1"/>
    </xf>
    <xf numFmtId="0" fontId="30" fillId="0" borderId="26" xfId="0" applyFont="1" applyBorder="1" applyAlignment="1">
      <alignment horizontal="left" vertical="center" wrapText="1" indent="1"/>
    </xf>
    <xf numFmtId="0" fontId="12" fillId="7" borderId="49" xfId="0" applyFont="1" applyFill="1" applyBorder="1" applyAlignment="1">
      <alignment horizontal="left" vertical="center"/>
    </xf>
    <xf numFmtId="0" fontId="30" fillId="7" borderId="15" xfId="0" applyFont="1" applyFill="1" applyBorder="1" applyAlignment="1">
      <alignment horizontal="left" vertical="center"/>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9" fillId="11" borderId="24" xfId="0" applyFont="1" applyFill="1" applyBorder="1" applyAlignment="1">
      <alignment horizontal="left" vertical="top" wrapText="1"/>
    </xf>
    <xf numFmtId="0" fontId="19" fillId="11" borderId="25" xfId="0" applyFont="1" applyFill="1" applyBorder="1" applyAlignment="1">
      <alignment horizontal="left" vertical="top" wrapText="1"/>
    </xf>
    <xf numFmtId="0" fontId="19" fillId="11" borderId="26" xfId="0" applyFont="1" applyFill="1" applyBorder="1" applyAlignment="1">
      <alignment horizontal="left" vertical="top" wrapText="1"/>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2" fillId="7" borderId="62" xfId="0" applyFont="1" applyFill="1" applyBorder="1" applyAlignment="1">
      <alignment horizontal="left" vertical="center"/>
    </xf>
    <xf numFmtId="0" fontId="30" fillId="7" borderId="22" xfId="0" applyFont="1" applyFill="1" applyBorder="1" applyAlignment="1">
      <alignment horizontal="left" vertical="center"/>
    </xf>
    <xf numFmtId="0" fontId="12" fillId="5" borderId="32"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 vertical="center" wrapText="1"/>
      <protection locked="0"/>
    </xf>
    <xf numFmtId="0" fontId="43" fillId="10" borderId="0" xfId="0" applyFont="1" applyFill="1" applyAlignment="1">
      <alignment vertical="top" wrapText="1"/>
    </xf>
    <xf numFmtId="0" fontId="60" fillId="10" borderId="0" xfId="0" applyFont="1" applyFill="1" applyAlignment="1">
      <alignment vertical="top" wrapText="1"/>
    </xf>
    <xf numFmtId="0" fontId="19" fillId="7" borderId="25" xfId="0" applyFont="1" applyFill="1" applyBorder="1" applyAlignment="1">
      <alignment horizontal="left" vertical="center" wrapText="1" indent="1"/>
    </xf>
    <xf numFmtId="0" fontId="1" fillId="7" borderId="5" xfId="0" applyFont="1" applyFill="1" applyBorder="1" applyAlignment="1">
      <alignment horizontal="left" vertical="center" indent="1"/>
    </xf>
    <xf numFmtId="0" fontId="1" fillId="7" borderId="4" xfId="0" applyFont="1" applyFill="1" applyBorder="1" applyAlignment="1">
      <alignment horizontal="left" vertical="center" indent="1"/>
    </xf>
    <xf numFmtId="0" fontId="19" fillId="7" borderId="8" xfId="0" applyFont="1" applyFill="1" applyBorder="1" applyAlignment="1">
      <alignment horizontal="left" vertical="center" wrapText="1" indent="1"/>
    </xf>
    <xf numFmtId="0" fontId="19" fillId="7" borderId="9" xfId="0" applyFont="1" applyFill="1" applyBorder="1" applyAlignment="1">
      <alignment horizontal="left" vertical="center" wrapText="1" indent="1"/>
    </xf>
    <xf numFmtId="0" fontId="19" fillId="7" borderId="11" xfId="0" applyFont="1" applyFill="1" applyBorder="1" applyAlignment="1">
      <alignment horizontal="left" vertical="center" wrapText="1" inden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30" fillId="5" borderId="6" xfId="0" applyFont="1" applyFill="1" applyBorder="1" applyAlignment="1">
      <alignment horizontal="left" vertical="top" wrapText="1"/>
    </xf>
    <xf numFmtId="0" fontId="30" fillId="5" borderId="8" xfId="0" applyFont="1" applyFill="1" applyBorder="1" applyAlignment="1">
      <alignment horizontal="left" vertical="top" wrapText="1"/>
    </xf>
    <xf numFmtId="0" fontId="30" fillId="5" borderId="2" xfId="0" applyFont="1" applyFill="1" applyBorder="1" applyAlignment="1">
      <alignment horizontal="left" vertical="top" wrapText="1"/>
    </xf>
    <xf numFmtId="0" fontId="30" fillId="5" borderId="0" xfId="0" applyFont="1" applyFill="1" applyAlignment="1">
      <alignment horizontal="left" vertical="top" wrapText="1"/>
    </xf>
    <xf numFmtId="0" fontId="30" fillId="5" borderId="12" xfId="0" applyFont="1" applyFill="1" applyBorder="1" applyAlignment="1">
      <alignment horizontal="left" vertical="top" wrapText="1"/>
    </xf>
    <xf numFmtId="0" fontId="30" fillId="5" borderId="9" xfId="0" applyFont="1" applyFill="1" applyBorder="1" applyAlignment="1">
      <alignment horizontal="left" vertical="top" wrapText="1"/>
    </xf>
    <xf numFmtId="0" fontId="30" fillId="5" borderId="10" xfId="0" applyFont="1" applyFill="1" applyBorder="1" applyAlignment="1">
      <alignment horizontal="left" vertical="top" wrapText="1"/>
    </xf>
    <xf numFmtId="0" fontId="30" fillId="5" borderId="11" xfId="0" applyFont="1" applyFill="1" applyBorder="1" applyAlignment="1">
      <alignment horizontal="left" vertical="top" wrapText="1"/>
    </xf>
    <xf numFmtId="0" fontId="6" fillId="8" borderId="53" xfId="0" applyFont="1" applyFill="1" applyBorder="1" applyAlignment="1">
      <alignment horizontal="center" vertical="center" wrapText="1"/>
    </xf>
    <xf numFmtId="0" fontId="6" fillId="8" borderId="54" xfId="0" applyFont="1" applyFill="1" applyBorder="1" applyAlignment="1">
      <alignment horizontal="center" vertical="center"/>
    </xf>
    <xf numFmtId="0" fontId="5" fillId="7" borderId="3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1" fillId="7" borderId="34" xfId="0" applyFont="1" applyFill="1" applyBorder="1" applyAlignment="1">
      <alignment horizontal="left" vertical="center" wrapText="1" indent="1"/>
    </xf>
    <xf numFmtId="0" fontId="1" fillId="7" borderId="35" xfId="0" applyFont="1" applyFill="1" applyBorder="1" applyAlignment="1">
      <alignment horizontal="left" vertical="center" indent="1"/>
    </xf>
    <xf numFmtId="0" fontId="1" fillId="7" borderId="36" xfId="0" applyFont="1" applyFill="1" applyBorder="1" applyAlignment="1">
      <alignment horizontal="left" vertical="center" indent="1"/>
    </xf>
    <xf numFmtId="0" fontId="5" fillId="7" borderId="3"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12" fillId="5" borderId="6" xfId="0" applyFont="1" applyFill="1" applyBorder="1" applyAlignment="1" applyProtection="1">
      <alignment vertical="top" wrapText="1"/>
      <protection locked="0"/>
    </xf>
    <xf numFmtId="0" fontId="12" fillId="5" borderId="8" xfId="0" applyFont="1" applyFill="1" applyBorder="1" applyAlignment="1" applyProtection="1">
      <alignment vertical="top" wrapText="1"/>
      <protection locked="0"/>
    </xf>
    <xf numFmtId="0" fontId="12" fillId="5" borderId="10" xfId="0" applyFont="1" applyFill="1" applyBorder="1" applyAlignment="1" applyProtection="1">
      <alignment vertical="top" wrapText="1"/>
      <protection locked="0"/>
    </xf>
    <xf numFmtId="0" fontId="12" fillId="5" borderId="11" xfId="0" applyFont="1" applyFill="1" applyBorder="1" applyAlignment="1" applyProtection="1">
      <alignment vertical="top" wrapText="1"/>
      <protection locked="0"/>
    </xf>
    <xf numFmtId="0" fontId="1" fillId="7" borderId="7" xfId="0" applyFont="1" applyFill="1" applyBorder="1" applyAlignment="1">
      <alignment horizontal="left" vertical="center" wrapText="1" indent="1"/>
    </xf>
    <xf numFmtId="0" fontId="1" fillId="7" borderId="6" xfId="0" applyFont="1" applyFill="1" applyBorder="1" applyAlignment="1">
      <alignment horizontal="left" vertical="center" wrapText="1" indent="1"/>
    </xf>
    <xf numFmtId="0" fontId="1" fillId="7" borderId="8" xfId="0" applyFont="1" applyFill="1" applyBorder="1" applyAlignment="1">
      <alignment horizontal="left" vertical="center" wrapText="1" indent="1"/>
    </xf>
    <xf numFmtId="0" fontId="1" fillId="7" borderId="5" xfId="0" applyFont="1" applyFill="1" applyBorder="1" applyAlignment="1">
      <alignment horizontal="left" vertical="center" wrapText="1" indent="1"/>
    </xf>
    <xf numFmtId="0" fontId="1" fillId="7" borderId="4" xfId="0" applyFont="1" applyFill="1" applyBorder="1" applyAlignment="1">
      <alignment horizontal="left" vertical="center" wrapText="1" indent="1"/>
    </xf>
    <xf numFmtId="0" fontId="12" fillId="5" borderId="2" xfId="0" applyFont="1" applyFill="1" applyBorder="1" applyAlignment="1" applyProtection="1">
      <alignment horizontal="center" vertical="top" wrapText="1"/>
      <protection locked="0"/>
    </xf>
    <xf numFmtId="0" fontId="12" fillId="5" borderId="0" xfId="0" applyFont="1" applyFill="1" applyAlignment="1" applyProtection="1">
      <alignment horizontal="center" vertical="top" wrapText="1"/>
      <protection locked="0"/>
    </xf>
    <xf numFmtId="0" fontId="12" fillId="5" borderId="12" xfId="0" applyFont="1" applyFill="1" applyBorder="1" applyAlignment="1" applyProtection="1">
      <alignment horizontal="center" vertical="top" wrapText="1"/>
      <protection locked="0"/>
    </xf>
    <xf numFmtId="0" fontId="12" fillId="5" borderId="9" xfId="0" applyFont="1" applyFill="1" applyBorder="1" applyAlignment="1" applyProtection="1">
      <alignment horizontal="center" vertical="top" wrapText="1"/>
      <protection locked="0"/>
    </xf>
    <xf numFmtId="0" fontId="12" fillId="5" borderId="10" xfId="0" applyFont="1" applyFill="1" applyBorder="1" applyAlignment="1" applyProtection="1">
      <alignment horizontal="center" vertical="top" wrapText="1"/>
      <protection locked="0"/>
    </xf>
    <xf numFmtId="0" fontId="12" fillId="5" borderId="11" xfId="0" applyFont="1" applyFill="1" applyBorder="1" applyAlignment="1" applyProtection="1">
      <alignment horizontal="center" vertical="top" wrapText="1"/>
      <protection locked="0"/>
    </xf>
    <xf numFmtId="164" fontId="12" fillId="7" borderId="62" xfId="0" applyNumberFormat="1" applyFont="1" applyFill="1" applyBorder="1" applyAlignment="1" applyProtection="1">
      <alignment horizontal="center" vertical="center" wrapText="1"/>
      <protection locked="0"/>
    </xf>
    <xf numFmtId="164" fontId="12" fillId="7" borderId="22" xfId="0" applyNumberFormat="1" applyFont="1" applyFill="1" applyBorder="1" applyAlignment="1" applyProtection="1">
      <alignment horizontal="center" vertical="center" wrapText="1"/>
      <protection locked="0"/>
    </xf>
    <xf numFmtId="164" fontId="12" fillId="5" borderId="22" xfId="0" applyNumberFormat="1" applyFont="1" applyFill="1" applyBorder="1" applyAlignment="1" applyProtection="1">
      <alignment horizontal="center" vertical="center" wrapText="1"/>
      <protection locked="0"/>
    </xf>
    <xf numFmtId="164" fontId="12" fillId="5" borderId="23" xfId="0" applyNumberFormat="1" applyFont="1" applyFill="1" applyBorder="1" applyAlignment="1" applyProtection="1">
      <alignment horizontal="center" vertical="center" wrapText="1"/>
      <protection locked="0"/>
    </xf>
    <xf numFmtId="164" fontId="12" fillId="5" borderId="13" xfId="0" applyNumberFormat="1" applyFont="1" applyFill="1" applyBorder="1" applyAlignment="1" applyProtection="1">
      <alignment horizontal="center" vertical="center" wrapText="1"/>
      <protection locked="0"/>
    </xf>
    <xf numFmtId="164" fontId="19" fillId="7" borderId="42" xfId="0" applyNumberFormat="1" applyFont="1" applyFill="1" applyBorder="1" applyAlignment="1">
      <alignment horizontal="center" vertical="center" wrapText="1"/>
    </xf>
    <xf numFmtId="164" fontId="19" fillId="7" borderId="35" xfId="0" applyNumberFormat="1" applyFont="1" applyFill="1" applyBorder="1" applyAlignment="1">
      <alignment horizontal="center" vertical="center" wrapText="1"/>
    </xf>
    <xf numFmtId="164" fontId="19" fillId="7" borderId="36" xfId="0" applyNumberFormat="1" applyFont="1" applyFill="1" applyBorder="1" applyAlignment="1">
      <alignment horizontal="center" vertical="center" wrapText="1"/>
    </xf>
    <xf numFmtId="164" fontId="12" fillId="7" borderId="61" xfId="0" applyNumberFormat="1" applyFont="1" applyFill="1" applyBorder="1" applyAlignment="1" applyProtection="1">
      <alignment horizontal="center" vertical="center" wrapText="1"/>
      <protection locked="0"/>
    </xf>
    <xf numFmtId="164" fontId="12" fillId="7" borderId="32" xfId="0" applyNumberFormat="1" applyFont="1" applyFill="1" applyBorder="1" applyAlignment="1" applyProtection="1">
      <alignment horizontal="center" vertical="center" wrapText="1"/>
      <protection locked="0"/>
    </xf>
    <xf numFmtId="164" fontId="12" fillId="5" borderId="18" xfId="0" applyNumberFormat="1" applyFont="1" applyFill="1" applyBorder="1" applyAlignment="1" applyProtection="1">
      <alignment horizontal="center" vertical="center" wrapText="1"/>
      <protection locked="0"/>
    </xf>
    <xf numFmtId="0" fontId="10" fillId="7" borderId="5" xfId="0" applyFont="1" applyFill="1" applyBorder="1" applyAlignment="1">
      <alignment horizontal="center" vertical="center"/>
    </xf>
    <xf numFmtId="0" fontId="19" fillId="7" borderId="42"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30" fillId="0" borderId="6" xfId="0" applyFont="1" applyBorder="1" applyAlignment="1">
      <alignment horizontal="left" vertical="center" indent="1"/>
    </xf>
    <xf numFmtId="0" fontId="30" fillId="0" borderId="8" xfId="0" applyFont="1" applyBorder="1" applyAlignment="1">
      <alignment horizontal="left" vertical="center" indent="1"/>
    </xf>
    <xf numFmtId="0" fontId="51" fillId="4" borderId="3" xfId="0" applyFont="1" applyFill="1" applyBorder="1" applyAlignment="1">
      <alignment horizontal="center" vertical="top" wrapText="1"/>
    </xf>
    <xf numFmtId="0" fontId="51" fillId="4" borderId="5" xfId="0" applyFont="1" applyFill="1" applyBorder="1" applyAlignment="1">
      <alignment horizontal="center" vertical="top" wrapText="1"/>
    </xf>
    <xf numFmtId="0" fontId="51" fillId="4" borderId="4" xfId="0" applyFont="1" applyFill="1" applyBorder="1" applyAlignment="1">
      <alignment horizontal="center" vertical="top" wrapText="1"/>
    </xf>
    <xf numFmtId="164" fontId="12" fillId="5" borderId="32" xfId="0" applyNumberFormat="1" applyFont="1" applyFill="1" applyBorder="1" applyAlignment="1" applyProtection="1">
      <alignment horizontal="center" vertical="center" wrapText="1"/>
      <protection locked="0"/>
    </xf>
    <xf numFmtId="164" fontId="12" fillId="5" borderId="33" xfId="0" applyNumberFormat="1" applyFont="1" applyFill="1" applyBorder="1" applyAlignment="1" applyProtection="1">
      <alignment horizontal="center" vertical="center" wrapText="1"/>
      <protection locked="0"/>
    </xf>
    <xf numFmtId="164" fontId="12" fillId="5" borderId="7" xfId="0" applyNumberFormat="1" applyFont="1" applyFill="1" applyBorder="1" applyAlignment="1" applyProtection="1">
      <alignment horizontal="center" vertical="center" wrapText="1"/>
      <protection locked="0"/>
    </xf>
    <xf numFmtId="164" fontId="12" fillId="5" borderId="6" xfId="0" applyNumberFormat="1" applyFont="1" applyFill="1" applyBorder="1" applyAlignment="1" applyProtection="1">
      <alignment horizontal="center" vertical="center" wrapText="1"/>
      <protection locked="0"/>
    </xf>
    <xf numFmtId="164" fontId="12" fillId="5" borderId="83" xfId="0" applyNumberFormat="1" applyFont="1" applyFill="1" applyBorder="1" applyAlignment="1" applyProtection="1">
      <alignment horizontal="center" vertical="center" wrapText="1"/>
      <protection locked="0"/>
    </xf>
    <xf numFmtId="164" fontId="12" fillId="5" borderId="3" xfId="0" applyNumberFormat="1" applyFont="1" applyFill="1" applyBorder="1" applyAlignment="1" applyProtection="1">
      <alignment horizontal="center" vertical="center" wrapText="1"/>
      <protection locked="0"/>
    </xf>
    <xf numFmtId="164" fontId="12" fillId="5" borderId="5" xfId="0" applyNumberFormat="1" applyFont="1" applyFill="1" applyBorder="1" applyAlignment="1" applyProtection="1">
      <alignment horizontal="center" vertical="center" wrapText="1"/>
      <protection locked="0"/>
    </xf>
    <xf numFmtId="164" fontId="12" fillId="5" borderId="42" xfId="0" applyNumberFormat="1" applyFont="1" applyFill="1" applyBorder="1" applyAlignment="1" applyProtection="1">
      <alignment horizontal="center" vertical="center" wrapText="1"/>
      <protection locked="0"/>
    </xf>
    <xf numFmtId="3" fontId="51" fillId="4" borderId="3" xfId="0" applyNumberFormat="1" applyFont="1" applyFill="1" applyBorder="1" applyAlignment="1" applyProtection="1">
      <alignment horizontal="center" vertical="top" wrapText="1"/>
      <protection locked="0"/>
    </xf>
    <xf numFmtId="3" fontId="51" fillId="4" borderId="5" xfId="0" applyNumberFormat="1" applyFont="1" applyFill="1" applyBorder="1" applyAlignment="1" applyProtection="1">
      <alignment horizontal="center" vertical="top" wrapText="1"/>
      <protection locked="0"/>
    </xf>
    <xf numFmtId="3" fontId="51" fillId="4" borderId="4" xfId="0" applyNumberFormat="1" applyFont="1" applyFill="1" applyBorder="1" applyAlignment="1" applyProtection="1">
      <alignment horizontal="center" vertical="top" wrapText="1"/>
      <protection locked="0"/>
    </xf>
    <xf numFmtId="3" fontId="12" fillId="5" borderId="9" xfId="0" applyNumberFormat="1" applyFont="1" applyFill="1" applyBorder="1" applyAlignment="1" applyProtection="1">
      <alignment horizontal="center" vertical="top" wrapText="1"/>
      <protection locked="0"/>
    </xf>
    <xf numFmtId="3" fontId="12" fillId="5" borderId="10" xfId="0" applyNumberFormat="1" applyFont="1" applyFill="1" applyBorder="1" applyAlignment="1" applyProtection="1">
      <alignment horizontal="center" vertical="top" wrapText="1"/>
      <protection locked="0"/>
    </xf>
    <xf numFmtId="3" fontId="12" fillId="5" borderId="11" xfId="0" applyNumberFormat="1" applyFont="1" applyFill="1" applyBorder="1" applyAlignment="1" applyProtection="1">
      <alignment horizontal="center" vertical="top" wrapText="1"/>
      <protection locked="0"/>
    </xf>
    <xf numFmtId="0" fontId="1" fillId="7" borderId="6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30" fillId="7" borderId="5"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19" fillId="7" borderId="3" xfId="0" applyFont="1" applyFill="1" applyBorder="1" applyAlignment="1">
      <alignment horizontal="left" vertical="center" wrapText="1" indent="1"/>
    </xf>
    <xf numFmtId="0" fontId="30" fillId="7" borderId="5" xfId="0" applyFont="1" applyFill="1" applyBorder="1" applyAlignment="1">
      <alignment horizontal="left" wrapText="1" indent="1"/>
    </xf>
    <xf numFmtId="0" fontId="30" fillId="7" borderId="4" xfId="0" applyFont="1" applyFill="1" applyBorder="1" applyAlignment="1">
      <alignment horizontal="left" wrapText="1" indent="1"/>
    </xf>
    <xf numFmtId="164" fontId="12" fillId="5" borderId="57" xfId="0" applyNumberFormat="1" applyFont="1" applyFill="1" applyBorder="1" applyAlignment="1" applyProtection="1">
      <alignment horizontal="center" vertical="center"/>
      <protection locked="0"/>
    </xf>
    <xf numFmtId="164" fontId="12" fillId="5" borderId="0" xfId="0" applyNumberFormat="1" applyFont="1" applyFill="1" applyAlignment="1" applyProtection="1">
      <alignment horizontal="center" vertical="center"/>
      <protection locked="0"/>
    </xf>
    <xf numFmtId="164" fontId="12" fillId="5" borderId="12" xfId="0" applyNumberFormat="1" applyFont="1" applyFill="1" applyBorder="1" applyAlignment="1" applyProtection="1">
      <alignment horizontal="center" vertical="center"/>
      <protection locked="0"/>
    </xf>
    <xf numFmtId="164" fontId="12" fillId="5" borderId="10" xfId="0" applyNumberFormat="1" applyFont="1" applyFill="1" applyBorder="1" applyAlignment="1" applyProtection="1">
      <alignment horizontal="center" vertical="center"/>
      <protection locked="0"/>
    </xf>
    <xf numFmtId="164" fontId="12" fillId="5" borderId="11" xfId="0" applyNumberFormat="1" applyFont="1" applyFill="1" applyBorder="1" applyAlignment="1" applyProtection="1">
      <alignment horizontal="center" vertical="center"/>
      <protection locked="0"/>
    </xf>
    <xf numFmtId="0" fontId="19" fillId="7" borderId="67"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2" fillId="5" borderId="7"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6" fillId="8" borderId="55" xfId="0" applyFont="1" applyFill="1" applyBorder="1" applyAlignment="1">
      <alignment horizontal="center" vertical="center"/>
    </xf>
    <xf numFmtId="0" fontId="19" fillId="7" borderId="44"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9" fillId="7" borderId="70" xfId="0" applyFont="1" applyFill="1" applyBorder="1" applyAlignment="1">
      <alignment horizontal="center" vertical="center" wrapText="1"/>
    </xf>
    <xf numFmtId="0" fontId="19" fillId="7" borderId="71"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 fillId="7" borderId="72" xfId="0" applyFont="1" applyFill="1" applyBorder="1" applyAlignment="1">
      <alignment horizontal="left" vertical="center" wrapText="1" indent="1"/>
    </xf>
    <xf numFmtId="0" fontId="0" fillId="0" borderId="5" xfId="0" applyBorder="1" applyAlignment="1">
      <alignment horizontal="left" vertical="center" indent="1"/>
    </xf>
    <xf numFmtId="0" fontId="0" fillId="0" borderId="73" xfId="0" applyBorder="1" applyAlignment="1">
      <alignment horizontal="left" vertical="center" indent="1"/>
    </xf>
    <xf numFmtId="0" fontId="30" fillId="5" borderId="4" xfId="0" applyFont="1" applyFill="1" applyBorder="1" applyAlignment="1" applyProtection="1">
      <alignment horizontal="left" vertical="top"/>
      <protection locked="0"/>
    </xf>
    <xf numFmtId="0" fontId="0" fillId="0" borderId="4" xfId="0" applyBorder="1" applyAlignment="1">
      <alignment vertical="center"/>
    </xf>
    <xf numFmtId="0" fontId="19" fillId="7" borderId="77" xfId="0" applyFont="1" applyFill="1" applyBorder="1" applyAlignment="1">
      <alignment horizontal="center" vertical="center" wrapText="1"/>
    </xf>
    <xf numFmtId="0" fontId="0" fillId="0" borderId="48" xfId="0" applyBorder="1" applyAlignment="1">
      <alignment horizontal="center" vertical="center" wrapText="1"/>
    </xf>
    <xf numFmtId="0" fontId="12" fillId="5" borderId="41" xfId="0" applyFont="1" applyFill="1" applyBorder="1" applyAlignment="1" applyProtection="1">
      <alignment horizontal="center" vertical="center" wrapText="1"/>
      <protection locked="0"/>
    </xf>
    <xf numFmtId="0" fontId="0" fillId="0" borderId="40" xfId="0" applyBorder="1" applyAlignment="1" applyProtection="1">
      <alignment vertical="center" wrapText="1"/>
      <protection locked="0"/>
    </xf>
    <xf numFmtId="0" fontId="12" fillId="5" borderId="77" xfId="0" applyFont="1" applyFill="1" applyBorder="1" applyAlignment="1" applyProtection="1">
      <alignment horizontal="center" vertical="center" wrapText="1"/>
      <protection locked="0"/>
    </xf>
    <xf numFmtId="0" fontId="0" fillId="0" borderId="48" xfId="0" applyBorder="1" applyAlignment="1" applyProtection="1">
      <alignment vertical="center" wrapText="1"/>
      <protection locked="0"/>
    </xf>
    <xf numFmtId="0" fontId="12" fillId="7" borderId="70" xfId="0" applyFont="1" applyFill="1" applyBorder="1" applyAlignment="1">
      <alignment vertical="center" wrapText="1"/>
    </xf>
    <xf numFmtId="0" fontId="0" fillId="0" borderId="49" xfId="0" applyBorder="1" applyAlignment="1">
      <alignment vertical="center" wrapText="1"/>
    </xf>
    <xf numFmtId="0" fontId="12" fillId="7" borderId="41" xfId="0" applyFont="1" applyFill="1" applyBorder="1" applyAlignment="1">
      <alignment vertical="center" wrapText="1"/>
    </xf>
    <xf numFmtId="0" fontId="0" fillId="0" borderId="40" xfId="0" applyBorder="1" applyAlignment="1">
      <alignment vertical="center" wrapText="1"/>
    </xf>
    <xf numFmtId="0" fontId="15" fillId="0" borderId="0" xfId="0" applyFont="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wrapText="1" indent="1"/>
    </xf>
    <xf numFmtId="0" fontId="0" fillId="0" borderId="4" xfId="0" applyBorder="1" applyAlignment="1">
      <alignment horizontal="left" vertical="center" wrapText="1" indent="1"/>
    </xf>
    <xf numFmtId="3" fontId="5" fillId="0" borderId="5"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12" fillId="11" borderId="26" xfId="0" applyFont="1" applyFill="1" applyBorder="1" applyAlignment="1">
      <alignment vertical="top" wrapText="1"/>
    </xf>
    <xf numFmtId="0" fontId="19" fillId="11" borderId="26" xfId="0" applyFont="1" applyFill="1" applyBorder="1" applyAlignment="1">
      <alignment vertical="top" wrapText="1"/>
    </xf>
    <xf numFmtId="0" fontId="0" fillId="0" borderId="25" xfId="0" applyBorder="1" applyAlignment="1">
      <alignment vertical="top" wrapText="1"/>
    </xf>
    <xf numFmtId="0" fontId="15" fillId="11" borderId="24" xfId="0" applyFont="1" applyFill="1" applyBorder="1" applyAlignment="1">
      <alignment vertical="top" wrapText="1"/>
    </xf>
    <xf numFmtId="0" fontId="35" fillId="0" borderId="26" xfId="0" applyFont="1" applyBorder="1" applyAlignment="1">
      <alignment vertical="top"/>
    </xf>
    <xf numFmtId="0" fontId="12" fillId="11" borderId="0" xfId="0" applyFont="1" applyFill="1" applyAlignment="1">
      <alignment vertical="top" wrapText="1"/>
    </xf>
    <xf numFmtId="0" fontId="19" fillId="11" borderId="0" xfId="0" applyFont="1" applyFill="1" applyAlignment="1">
      <alignment vertical="top" wrapText="1"/>
    </xf>
    <xf numFmtId="0" fontId="51" fillId="11" borderId="0" xfId="0" applyFont="1" applyFill="1" applyAlignment="1">
      <alignment vertical="top" wrapText="1"/>
    </xf>
    <xf numFmtId="0" fontId="19" fillId="10" borderId="3"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76" fillId="17" borderId="24" xfId="0" applyFont="1" applyFill="1" applyBorder="1" applyAlignment="1" applyProtection="1">
      <alignment horizontal="center" vertical="center" wrapText="1"/>
      <protection locked="0" hidden="1"/>
    </xf>
    <xf numFmtId="0" fontId="76" fillId="17" borderId="25" xfId="0" applyFont="1" applyFill="1" applyBorder="1" applyAlignment="1" applyProtection="1">
      <alignment horizontal="center" vertical="center" wrapText="1"/>
      <protection locked="0" hidden="1"/>
    </xf>
    <xf numFmtId="0" fontId="76" fillId="17" borderId="26" xfId="0" applyFont="1" applyFill="1" applyBorder="1" applyAlignment="1" applyProtection="1">
      <alignment horizontal="center" vertical="center" wrapText="1"/>
      <protection locked="0" hidden="1"/>
    </xf>
    <xf numFmtId="0" fontId="31" fillId="12" borderId="0" xfId="0" applyFont="1" applyFill="1" applyAlignment="1">
      <alignment horizontal="center"/>
    </xf>
    <xf numFmtId="0" fontId="31" fillId="0" borderId="3" xfId="0" applyFont="1" applyBorder="1" applyAlignment="1">
      <alignment horizontal="center"/>
    </xf>
    <xf numFmtId="0" fontId="31" fillId="0" borderId="5" xfId="0" applyFont="1" applyBorder="1" applyAlignment="1">
      <alignment horizontal="center"/>
    </xf>
    <xf numFmtId="0" fontId="31" fillId="0" borderId="4" xfId="0" applyFont="1" applyBorder="1" applyAlignment="1">
      <alignment horizontal="center"/>
    </xf>
  </cellXfs>
  <cellStyles count="8">
    <cellStyle name="Ezres 2" xfId="5"/>
    <cellStyle name="Hivatkozás 2" xfId="3"/>
    <cellStyle name="Normál" xfId="0" builtinId="0"/>
    <cellStyle name="Normál 2" xfId="1"/>
    <cellStyle name="Normál 2 2" xfId="2"/>
    <cellStyle name="Normál 3" xfId="4"/>
    <cellStyle name="Pénznem" xfId="7" builtinId="4"/>
    <cellStyle name="Pénznem 2" xfId="6"/>
  </cellStyles>
  <dxfs count="116">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ont>
        <b/>
        <i val="0"/>
      </font>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15"/>
      <tableStyleElement type="headerRow" dxfId="114"/>
    </tableStyle>
  </tableStyles>
  <colors>
    <mruColors>
      <color rgb="FFFF0000"/>
      <color rgb="FFFFFF99"/>
      <color rgb="FFF5F8EE"/>
      <color rgb="FFFDFEE8"/>
      <color rgb="FFFDF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18" Type="http://schemas.openxmlformats.org/officeDocument/2006/relationships/hyperlink" Target="#Eredm&#233;nykimutat&#225;s!A1"/><Relationship Id="rId3" Type="http://schemas.openxmlformats.org/officeDocument/2006/relationships/hyperlink" Target="#'V&#225;llalkoz&#243; bemutat&#225;sa'!A1"/><Relationship Id="rId7" Type="http://schemas.openxmlformats.org/officeDocument/2006/relationships/hyperlink" Target="#'M&#369;k&#246;d&#233;s jellemz&#337;i'!A1"/><Relationship Id="rId12" Type="http://schemas.openxmlformats.org/officeDocument/2006/relationships/hyperlink" Target="#'Bev&#233;teli terv'!A1"/><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hyperlink" Target="#'Cash-flow 1. &#233;v'!A1"/><Relationship Id="rId1" Type="http://schemas.openxmlformats.org/officeDocument/2006/relationships/hyperlink" Target="#Alapfelt&#233;telek!A1"/><Relationship Id="rId6" Type="http://schemas.openxmlformats.org/officeDocument/2006/relationships/image" Target="../media/image3.png"/><Relationship Id="rId11" Type="http://schemas.openxmlformats.org/officeDocument/2006/relationships/image" Target="../media/image6.png"/><Relationship Id="rId5" Type="http://schemas.openxmlformats.org/officeDocument/2006/relationships/hyperlink" Target="#'V&#225;llalkoz&#225;s bemutat&#225;sa'!A1"/><Relationship Id="rId15" Type="http://schemas.openxmlformats.org/officeDocument/2006/relationships/image" Target="../media/image8.png"/><Relationship Id="rId10" Type="http://schemas.openxmlformats.org/officeDocument/2006/relationships/hyperlink" Target="#&#214;sszefoglal&#225;s!A1"/><Relationship Id="rId19" Type="http://schemas.openxmlformats.org/officeDocument/2006/relationships/image" Target="../media/image10.png"/><Relationship Id="rId4" Type="http://schemas.openxmlformats.org/officeDocument/2006/relationships/image" Target="../media/image2.png"/><Relationship Id="rId9" Type="http://schemas.openxmlformats.org/officeDocument/2006/relationships/image" Target="../media/image5.png"/><Relationship Id="rId14" Type="http://schemas.openxmlformats.org/officeDocument/2006/relationships/hyperlink" Target="#'R&#225;ford&#237;t&#225;si terv'!A1"/></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369;k&#246;d&#233;s jellemz&#337;i'!A1"/></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6</xdr:col>
      <xdr:colOff>744681</xdr:colOff>
      <xdr:row>7</xdr:row>
      <xdr:rowOff>34637</xdr:rowOff>
    </xdr:from>
    <xdr:to>
      <xdr:col>10</xdr:col>
      <xdr:colOff>1541319</xdr:colOff>
      <xdr:row>16</xdr:row>
      <xdr:rowOff>415637</xdr:rowOff>
    </xdr:to>
    <xdr:sp macro="" textlink="">
      <xdr:nvSpPr>
        <xdr:cNvPr id="15" name="Téglalap 14">
          <a:extLst>
            <a:ext uri="{FF2B5EF4-FFF2-40B4-BE49-F238E27FC236}">
              <a16:creationId xmlns:a16="http://schemas.microsoft.com/office/drawing/2014/main" id="{19BCDF12-A9CB-4BDE-B722-75F01A2739EB}"/>
            </a:ext>
          </a:extLst>
        </xdr:cNvPr>
        <xdr:cNvSpPr/>
      </xdr:nvSpPr>
      <xdr:spPr>
        <a:xfrm>
          <a:off x="9680863" y="5247410"/>
          <a:ext cx="6754092" cy="2095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xdr:col>
      <xdr:colOff>108857</xdr:colOff>
      <xdr:row>4</xdr:row>
      <xdr:rowOff>176892</xdr:rowOff>
    </xdr:from>
    <xdr:to>
      <xdr:col>1</xdr:col>
      <xdr:colOff>501763</xdr:colOff>
      <xdr:row>4</xdr:row>
      <xdr:rowOff>557892</xdr:rowOff>
    </xdr:to>
    <xdr:sp macro="" textlink="">
      <xdr:nvSpPr>
        <xdr:cNvPr id="34" name="Nyíl: jobbra mutató 33">
          <a:extLst>
            <a:ext uri="{FF2B5EF4-FFF2-40B4-BE49-F238E27FC236}">
              <a16:creationId xmlns:a16="http://schemas.microsoft.com/office/drawing/2014/main" id="{C2BC2A61-73C3-4F25-BD1E-ADDBFF610F6F}"/>
            </a:ext>
          </a:extLst>
        </xdr:cNvPr>
        <xdr:cNvSpPr/>
      </xdr:nvSpPr>
      <xdr:spPr>
        <a:xfrm>
          <a:off x="2027464" y="7660821"/>
          <a:ext cx="392906"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8</xdr:col>
      <xdr:colOff>963402</xdr:colOff>
      <xdr:row>5</xdr:row>
      <xdr:rowOff>46001</xdr:rowOff>
    </xdr:from>
    <xdr:to>
      <xdr:col>8</xdr:col>
      <xdr:colOff>1344402</xdr:colOff>
      <xdr:row>6</xdr:row>
      <xdr:rowOff>179501</xdr:rowOff>
    </xdr:to>
    <xdr:sp macro="" textlink="">
      <xdr:nvSpPr>
        <xdr:cNvPr id="45" name="Nyíl: jobbra mutató 44">
          <a:extLst>
            <a:ext uri="{FF2B5EF4-FFF2-40B4-BE49-F238E27FC236}">
              <a16:creationId xmlns:a16="http://schemas.microsoft.com/office/drawing/2014/main" id="{622C953C-7AF3-4F3F-B2EA-571464365FBB}"/>
            </a:ext>
          </a:extLst>
        </xdr:cNvPr>
        <xdr:cNvSpPr/>
      </xdr:nvSpPr>
      <xdr:spPr>
        <a:xfrm rot="5400000">
          <a:off x="12906811" y="4849274"/>
          <a:ext cx="324000"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3</xdr:col>
      <xdr:colOff>108857</xdr:colOff>
      <xdr:row>4</xdr:row>
      <xdr:rowOff>176892</xdr:rowOff>
    </xdr:from>
    <xdr:to>
      <xdr:col>3</xdr:col>
      <xdr:colOff>501763</xdr:colOff>
      <xdr:row>4</xdr:row>
      <xdr:rowOff>557892</xdr:rowOff>
    </xdr:to>
    <xdr:sp macro="" textlink="">
      <xdr:nvSpPr>
        <xdr:cNvPr id="50" name="Nyíl: jobbra mutató 49">
          <a:extLst>
            <a:ext uri="{FF2B5EF4-FFF2-40B4-BE49-F238E27FC236}">
              <a16:creationId xmlns:a16="http://schemas.microsoft.com/office/drawing/2014/main" id="{C2768972-D440-4CCE-9B1B-C316D031ADBC}"/>
            </a:ext>
          </a:extLst>
        </xdr:cNvPr>
        <xdr:cNvSpPr/>
      </xdr:nvSpPr>
      <xdr:spPr>
        <a:xfrm>
          <a:off x="4803321" y="7660821"/>
          <a:ext cx="392906"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5</xdr:col>
      <xdr:colOff>111578</xdr:colOff>
      <xdr:row>4</xdr:row>
      <xdr:rowOff>193220</xdr:rowOff>
    </xdr:from>
    <xdr:to>
      <xdr:col>5</xdr:col>
      <xdr:colOff>504484</xdr:colOff>
      <xdr:row>4</xdr:row>
      <xdr:rowOff>574220</xdr:rowOff>
    </xdr:to>
    <xdr:sp macro="" textlink="">
      <xdr:nvSpPr>
        <xdr:cNvPr id="51" name="Nyíl: jobbra mutató 50">
          <a:extLst>
            <a:ext uri="{FF2B5EF4-FFF2-40B4-BE49-F238E27FC236}">
              <a16:creationId xmlns:a16="http://schemas.microsoft.com/office/drawing/2014/main" id="{4E170A30-EAEF-4B93-9E0E-7C6D6EBFD649}"/>
            </a:ext>
          </a:extLst>
        </xdr:cNvPr>
        <xdr:cNvSpPr/>
      </xdr:nvSpPr>
      <xdr:spPr>
        <a:xfrm>
          <a:off x="7445828" y="7677149"/>
          <a:ext cx="392906"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7</xdr:col>
      <xdr:colOff>127906</xdr:colOff>
      <xdr:row>4</xdr:row>
      <xdr:rowOff>182334</xdr:rowOff>
    </xdr:from>
    <xdr:to>
      <xdr:col>7</xdr:col>
      <xdr:colOff>520812</xdr:colOff>
      <xdr:row>4</xdr:row>
      <xdr:rowOff>563334</xdr:rowOff>
    </xdr:to>
    <xdr:sp macro="" textlink="">
      <xdr:nvSpPr>
        <xdr:cNvPr id="52" name="Nyíl: jobbra mutató 51">
          <a:extLst>
            <a:ext uri="{FF2B5EF4-FFF2-40B4-BE49-F238E27FC236}">
              <a16:creationId xmlns:a16="http://schemas.microsoft.com/office/drawing/2014/main" id="{5FEAB10D-1ADD-4926-A273-43861B619BCC}"/>
            </a:ext>
          </a:extLst>
        </xdr:cNvPr>
        <xdr:cNvSpPr/>
      </xdr:nvSpPr>
      <xdr:spPr>
        <a:xfrm>
          <a:off x="10101942" y="7666263"/>
          <a:ext cx="392906"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9</xdr:col>
      <xdr:colOff>89807</xdr:colOff>
      <xdr:row>4</xdr:row>
      <xdr:rowOff>185056</xdr:rowOff>
    </xdr:from>
    <xdr:to>
      <xdr:col>9</xdr:col>
      <xdr:colOff>482713</xdr:colOff>
      <xdr:row>4</xdr:row>
      <xdr:rowOff>566056</xdr:rowOff>
    </xdr:to>
    <xdr:sp macro="" textlink="">
      <xdr:nvSpPr>
        <xdr:cNvPr id="53" name="Nyíl: jobbra mutató 52">
          <a:extLst>
            <a:ext uri="{FF2B5EF4-FFF2-40B4-BE49-F238E27FC236}">
              <a16:creationId xmlns:a16="http://schemas.microsoft.com/office/drawing/2014/main" id="{2CE09939-0DDD-48C0-A838-6A406D3DD006}"/>
            </a:ext>
          </a:extLst>
        </xdr:cNvPr>
        <xdr:cNvSpPr/>
      </xdr:nvSpPr>
      <xdr:spPr>
        <a:xfrm>
          <a:off x="12703628" y="7668985"/>
          <a:ext cx="392906" cy="3810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6</xdr:col>
      <xdr:colOff>2360715</xdr:colOff>
      <xdr:row>14</xdr:row>
      <xdr:rowOff>98218</xdr:rowOff>
    </xdr:from>
    <xdr:to>
      <xdr:col>7</xdr:col>
      <xdr:colOff>207819</xdr:colOff>
      <xdr:row>16</xdr:row>
      <xdr:rowOff>0</xdr:rowOff>
    </xdr:to>
    <xdr:sp macro="" textlink="">
      <xdr:nvSpPr>
        <xdr:cNvPr id="56" name="Nyíl: jobbra mutató 55">
          <a:extLst>
            <a:ext uri="{FF2B5EF4-FFF2-40B4-BE49-F238E27FC236}">
              <a16:creationId xmlns:a16="http://schemas.microsoft.com/office/drawing/2014/main" id="{F7ECD542-D24C-426B-B4E4-90D7B9AB35D9}"/>
            </a:ext>
          </a:extLst>
        </xdr:cNvPr>
        <xdr:cNvSpPr/>
      </xdr:nvSpPr>
      <xdr:spPr>
        <a:xfrm>
          <a:off x="11296897" y="6644491"/>
          <a:ext cx="237013" cy="28278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8</xdr:col>
      <xdr:colOff>1058387</xdr:colOff>
      <xdr:row>14</xdr:row>
      <xdr:rowOff>94754</xdr:rowOff>
    </xdr:from>
    <xdr:to>
      <xdr:col>8</xdr:col>
      <xdr:colOff>1295400</xdr:colOff>
      <xdr:row>15</xdr:row>
      <xdr:rowOff>187036</xdr:rowOff>
    </xdr:to>
    <xdr:sp macro="" textlink="">
      <xdr:nvSpPr>
        <xdr:cNvPr id="57" name="Nyíl: jobbra mutató 56">
          <a:extLst>
            <a:ext uri="{FF2B5EF4-FFF2-40B4-BE49-F238E27FC236}">
              <a16:creationId xmlns:a16="http://schemas.microsoft.com/office/drawing/2014/main" id="{BB9FECBA-F0E0-4D05-937C-6A972C885D53}"/>
            </a:ext>
          </a:extLst>
        </xdr:cNvPr>
        <xdr:cNvSpPr/>
      </xdr:nvSpPr>
      <xdr:spPr>
        <a:xfrm>
          <a:off x="12973296" y="6641027"/>
          <a:ext cx="237013" cy="28278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9</xdr:col>
      <xdr:colOff>379513</xdr:colOff>
      <xdr:row>14</xdr:row>
      <xdr:rowOff>91291</xdr:rowOff>
    </xdr:from>
    <xdr:to>
      <xdr:col>10</xdr:col>
      <xdr:colOff>27708</xdr:colOff>
      <xdr:row>15</xdr:row>
      <xdr:rowOff>183573</xdr:rowOff>
    </xdr:to>
    <xdr:sp macro="" textlink="">
      <xdr:nvSpPr>
        <xdr:cNvPr id="58" name="Nyíl: jobbra mutató 57">
          <a:extLst>
            <a:ext uri="{FF2B5EF4-FFF2-40B4-BE49-F238E27FC236}">
              <a16:creationId xmlns:a16="http://schemas.microsoft.com/office/drawing/2014/main" id="{268FD82D-2C02-4CAF-A986-ACA0EC3DB709}"/>
            </a:ext>
          </a:extLst>
        </xdr:cNvPr>
        <xdr:cNvSpPr/>
      </xdr:nvSpPr>
      <xdr:spPr>
        <a:xfrm>
          <a:off x="14684331" y="6637564"/>
          <a:ext cx="237013" cy="28278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oneCellAnchor>
    <xdr:from>
      <xdr:col>6</xdr:col>
      <xdr:colOff>1437408</xdr:colOff>
      <xdr:row>16</xdr:row>
      <xdr:rowOff>45026</xdr:rowOff>
    </xdr:from>
    <xdr:ext cx="469937" cy="328295"/>
    <xdr:sp macro="" textlink="">
      <xdr:nvSpPr>
        <xdr:cNvPr id="18" name="Szövegdoboz 17">
          <a:extLst>
            <a:ext uri="{FF2B5EF4-FFF2-40B4-BE49-F238E27FC236}">
              <a16:creationId xmlns:a16="http://schemas.microsoft.com/office/drawing/2014/main" id="{3DFFB864-FDE2-4A7C-AA2B-CA9F9E87048D}"/>
            </a:ext>
          </a:extLst>
        </xdr:cNvPr>
        <xdr:cNvSpPr txBox="1"/>
      </xdr:nvSpPr>
      <xdr:spPr>
        <a:xfrm>
          <a:off x="10373590" y="6972299"/>
          <a:ext cx="46993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600" b="1">
              <a:solidFill>
                <a:srgbClr val="FF0000"/>
              </a:solidFill>
              <a:latin typeface="Arial" panose="020B0604020202020204" pitchFamily="34" charset="0"/>
              <a:cs typeface="Arial" panose="020B0604020202020204" pitchFamily="34" charset="0"/>
            </a:rPr>
            <a:t>5.a</a:t>
          </a:r>
        </a:p>
      </xdr:txBody>
    </xdr:sp>
    <xdr:clientData/>
  </xdr:oneCellAnchor>
  <xdr:oneCellAnchor>
    <xdr:from>
      <xdr:col>8</xdr:col>
      <xdr:colOff>169718</xdr:colOff>
      <xdr:row>16</xdr:row>
      <xdr:rowOff>45026</xdr:rowOff>
    </xdr:from>
    <xdr:ext cx="481157" cy="328295"/>
    <xdr:sp macro="" textlink="">
      <xdr:nvSpPr>
        <xdr:cNvPr id="59" name="Szövegdoboz 58">
          <a:extLst>
            <a:ext uri="{FF2B5EF4-FFF2-40B4-BE49-F238E27FC236}">
              <a16:creationId xmlns:a16="http://schemas.microsoft.com/office/drawing/2014/main" id="{54C83CE0-9A9A-4CCB-9009-1CDB21D71CBB}"/>
            </a:ext>
          </a:extLst>
        </xdr:cNvPr>
        <xdr:cNvSpPr txBox="1"/>
      </xdr:nvSpPr>
      <xdr:spPr>
        <a:xfrm>
          <a:off x="12084627" y="6972299"/>
          <a:ext cx="48115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600" b="1">
              <a:solidFill>
                <a:srgbClr val="FF0000"/>
              </a:solidFill>
              <a:latin typeface="Arial" panose="020B0604020202020204" pitchFamily="34" charset="0"/>
              <a:cs typeface="Arial" panose="020B0604020202020204" pitchFamily="34" charset="0"/>
            </a:rPr>
            <a:t>5.b</a:t>
          </a:r>
        </a:p>
      </xdr:txBody>
    </xdr:sp>
    <xdr:clientData/>
  </xdr:oneCellAnchor>
  <xdr:oneCellAnchor>
    <xdr:from>
      <xdr:col>8</xdr:col>
      <xdr:colOff>1846116</xdr:colOff>
      <xdr:row>16</xdr:row>
      <xdr:rowOff>62344</xdr:rowOff>
    </xdr:from>
    <xdr:ext cx="481157" cy="328295"/>
    <xdr:sp macro="" textlink="">
      <xdr:nvSpPr>
        <xdr:cNvPr id="60" name="Szövegdoboz 59">
          <a:extLst>
            <a:ext uri="{FF2B5EF4-FFF2-40B4-BE49-F238E27FC236}">
              <a16:creationId xmlns:a16="http://schemas.microsoft.com/office/drawing/2014/main" id="{7AE865F3-C623-47C1-B7AA-F3222421839C}"/>
            </a:ext>
          </a:extLst>
        </xdr:cNvPr>
        <xdr:cNvSpPr txBox="1"/>
      </xdr:nvSpPr>
      <xdr:spPr>
        <a:xfrm>
          <a:off x="13761025" y="6989617"/>
          <a:ext cx="48115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600" b="1">
              <a:solidFill>
                <a:srgbClr val="FF0000"/>
              </a:solidFill>
              <a:latin typeface="Arial" panose="020B0604020202020204" pitchFamily="34" charset="0"/>
              <a:cs typeface="Arial" panose="020B0604020202020204" pitchFamily="34" charset="0"/>
            </a:rPr>
            <a:t>5.c</a:t>
          </a:r>
        </a:p>
      </xdr:txBody>
    </xdr:sp>
    <xdr:clientData/>
  </xdr:oneCellAnchor>
  <xdr:oneCellAnchor>
    <xdr:from>
      <xdr:col>10</xdr:col>
      <xdr:colOff>543789</xdr:colOff>
      <xdr:row>16</xdr:row>
      <xdr:rowOff>45026</xdr:rowOff>
    </xdr:from>
    <xdr:ext cx="481157" cy="328295"/>
    <xdr:sp macro="" textlink="">
      <xdr:nvSpPr>
        <xdr:cNvPr id="61" name="Szövegdoboz 60">
          <a:extLst>
            <a:ext uri="{FF2B5EF4-FFF2-40B4-BE49-F238E27FC236}">
              <a16:creationId xmlns:a16="http://schemas.microsoft.com/office/drawing/2014/main" id="{ED07BD15-159E-4846-A9B4-477A48115F42}"/>
            </a:ext>
          </a:extLst>
        </xdr:cNvPr>
        <xdr:cNvSpPr txBox="1"/>
      </xdr:nvSpPr>
      <xdr:spPr>
        <a:xfrm>
          <a:off x="15437425" y="6972299"/>
          <a:ext cx="48115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600" b="1">
              <a:solidFill>
                <a:srgbClr val="FF0000"/>
              </a:solidFill>
              <a:latin typeface="Arial" panose="020B0604020202020204" pitchFamily="34" charset="0"/>
              <a:cs typeface="Arial" panose="020B0604020202020204" pitchFamily="34" charset="0"/>
            </a:rPr>
            <a:t>5.d</a:t>
          </a:r>
        </a:p>
      </xdr:txBody>
    </xdr:sp>
    <xdr:clientData/>
  </xdr:oneCellAnchor>
  <xdr:twoCellAnchor editAs="oneCell">
    <xdr:from>
      <xdr:col>0</xdr:col>
      <xdr:colOff>294409</xdr:colOff>
      <xdr:row>3</xdr:row>
      <xdr:rowOff>311729</xdr:rowOff>
    </xdr:from>
    <xdr:to>
      <xdr:col>0</xdr:col>
      <xdr:colOff>1922182</xdr:colOff>
      <xdr:row>3</xdr:row>
      <xdr:rowOff>2305294</xdr:rowOff>
    </xdr:to>
    <xdr:pic>
      <xdr:nvPicPr>
        <xdr:cNvPr id="19" name="Kép 18">
          <a:hlinkClick xmlns:r="http://schemas.openxmlformats.org/officeDocument/2006/relationships" r:id="rId1"/>
          <a:extLst>
            <a:ext uri="{FF2B5EF4-FFF2-40B4-BE49-F238E27FC236}">
              <a16:creationId xmlns:a16="http://schemas.microsoft.com/office/drawing/2014/main" id="{A1B32A04-2553-4311-A8DB-14F57A5F5649}"/>
            </a:ext>
          </a:extLst>
        </xdr:cNvPr>
        <xdr:cNvPicPr>
          <a:picLocks noChangeAspect="1"/>
        </xdr:cNvPicPr>
      </xdr:nvPicPr>
      <xdr:blipFill>
        <a:blip xmlns:r="http://schemas.openxmlformats.org/officeDocument/2006/relationships" r:embed="rId2" cstate="print"/>
        <a:stretch>
          <a:fillRect/>
        </a:stretch>
      </xdr:blipFill>
      <xdr:spPr>
        <a:xfrm>
          <a:off x="294409" y="1766456"/>
          <a:ext cx="1627773" cy="1993565"/>
        </a:xfrm>
        <a:prstGeom prst="rect">
          <a:avLst/>
        </a:prstGeom>
      </xdr:spPr>
    </xdr:pic>
    <xdr:clientData/>
  </xdr:twoCellAnchor>
  <xdr:twoCellAnchor editAs="oneCell">
    <xdr:from>
      <xdr:col>2</xdr:col>
      <xdr:colOff>450272</xdr:colOff>
      <xdr:row>3</xdr:row>
      <xdr:rowOff>502226</xdr:rowOff>
    </xdr:from>
    <xdr:to>
      <xdr:col>2</xdr:col>
      <xdr:colOff>2047562</xdr:colOff>
      <xdr:row>3</xdr:row>
      <xdr:rowOff>2535038</xdr:rowOff>
    </xdr:to>
    <xdr:pic>
      <xdr:nvPicPr>
        <xdr:cNvPr id="20" name="Kép 19">
          <a:hlinkClick xmlns:r="http://schemas.openxmlformats.org/officeDocument/2006/relationships" r:id="rId3"/>
          <a:extLst>
            <a:ext uri="{FF2B5EF4-FFF2-40B4-BE49-F238E27FC236}">
              <a16:creationId xmlns:a16="http://schemas.microsoft.com/office/drawing/2014/main" id="{C92F3734-7DA2-4040-A7EF-433390BA8BE7}"/>
            </a:ext>
          </a:extLst>
        </xdr:cNvPr>
        <xdr:cNvPicPr>
          <a:picLocks noChangeAspect="1"/>
        </xdr:cNvPicPr>
      </xdr:nvPicPr>
      <xdr:blipFill>
        <a:blip xmlns:r="http://schemas.openxmlformats.org/officeDocument/2006/relationships" r:embed="rId4" cstate="print"/>
        <a:stretch>
          <a:fillRect/>
        </a:stretch>
      </xdr:blipFill>
      <xdr:spPr>
        <a:xfrm>
          <a:off x="3428999" y="1956953"/>
          <a:ext cx="1597290" cy="2032812"/>
        </a:xfrm>
        <a:prstGeom prst="rect">
          <a:avLst/>
        </a:prstGeom>
      </xdr:spPr>
    </xdr:pic>
    <xdr:clientData/>
  </xdr:twoCellAnchor>
  <xdr:twoCellAnchor editAs="oneCell">
    <xdr:from>
      <xdr:col>4</xdr:col>
      <xdr:colOff>415637</xdr:colOff>
      <xdr:row>3</xdr:row>
      <xdr:rowOff>294409</xdr:rowOff>
    </xdr:from>
    <xdr:to>
      <xdr:col>4</xdr:col>
      <xdr:colOff>2012927</xdr:colOff>
      <xdr:row>4</xdr:row>
      <xdr:rowOff>147485</xdr:rowOff>
    </xdr:to>
    <xdr:pic>
      <xdr:nvPicPr>
        <xdr:cNvPr id="22" name="Kép 21">
          <a:hlinkClick xmlns:r="http://schemas.openxmlformats.org/officeDocument/2006/relationships" r:id="rId5"/>
          <a:extLst>
            <a:ext uri="{FF2B5EF4-FFF2-40B4-BE49-F238E27FC236}">
              <a16:creationId xmlns:a16="http://schemas.microsoft.com/office/drawing/2014/main" id="{5BCC89FB-932F-4A83-80EB-852268CD2E7D}"/>
            </a:ext>
          </a:extLst>
        </xdr:cNvPr>
        <xdr:cNvPicPr>
          <a:picLocks noChangeAspect="1"/>
        </xdr:cNvPicPr>
      </xdr:nvPicPr>
      <xdr:blipFill>
        <a:blip xmlns:r="http://schemas.openxmlformats.org/officeDocument/2006/relationships" r:embed="rId6" cstate="print"/>
        <a:stretch>
          <a:fillRect/>
        </a:stretch>
      </xdr:blipFill>
      <xdr:spPr>
        <a:xfrm>
          <a:off x="6373092" y="1749136"/>
          <a:ext cx="1597290" cy="2450804"/>
        </a:xfrm>
        <a:prstGeom prst="rect">
          <a:avLst/>
        </a:prstGeom>
      </xdr:spPr>
    </xdr:pic>
    <xdr:clientData/>
  </xdr:twoCellAnchor>
  <xdr:twoCellAnchor editAs="oneCell">
    <xdr:from>
      <xdr:col>6</xdr:col>
      <xdr:colOff>311727</xdr:colOff>
      <xdr:row>3</xdr:row>
      <xdr:rowOff>588818</xdr:rowOff>
    </xdr:from>
    <xdr:to>
      <xdr:col>6</xdr:col>
      <xdr:colOff>2049238</xdr:colOff>
      <xdr:row>3</xdr:row>
      <xdr:rowOff>2484838</xdr:rowOff>
    </xdr:to>
    <xdr:pic>
      <xdr:nvPicPr>
        <xdr:cNvPr id="23" name="Kép 22">
          <a:hlinkClick xmlns:r="http://schemas.openxmlformats.org/officeDocument/2006/relationships" r:id="rId7"/>
          <a:extLst>
            <a:ext uri="{FF2B5EF4-FFF2-40B4-BE49-F238E27FC236}">
              <a16:creationId xmlns:a16="http://schemas.microsoft.com/office/drawing/2014/main" id="{81B5AD4C-FB5F-4036-B345-E43E2B119F15}"/>
            </a:ext>
          </a:extLst>
        </xdr:cNvPr>
        <xdr:cNvPicPr>
          <a:picLocks noChangeAspect="1"/>
        </xdr:cNvPicPr>
      </xdr:nvPicPr>
      <xdr:blipFill>
        <a:blip xmlns:r="http://schemas.openxmlformats.org/officeDocument/2006/relationships" r:embed="rId8" cstate="print"/>
        <a:stretch>
          <a:fillRect/>
        </a:stretch>
      </xdr:blipFill>
      <xdr:spPr>
        <a:xfrm>
          <a:off x="9247909" y="2043545"/>
          <a:ext cx="1737511" cy="1896020"/>
        </a:xfrm>
        <a:prstGeom prst="rect">
          <a:avLst/>
        </a:prstGeom>
      </xdr:spPr>
    </xdr:pic>
    <xdr:clientData/>
  </xdr:twoCellAnchor>
  <xdr:twoCellAnchor editAs="oneCell">
    <xdr:from>
      <xdr:col>8</xdr:col>
      <xdr:colOff>155863</xdr:colOff>
      <xdr:row>3</xdr:row>
      <xdr:rowOff>398318</xdr:rowOff>
    </xdr:from>
    <xdr:to>
      <xdr:col>8</xdr:col>
      <xdr:colOff>2094559</xdr:colOff>
      <xdr:row>3</xdr:row>
      <xdr:rowOff>2507717</xdr:rowOff>
    </xdr:to>
    <xdr:pic>
      <xdr:nvPicPr>
        <xdr:cNvPr id="25" name="Kép 24">
          <a:extLst>
            <a:ext uri="{FF2B5EF4-FFF2-40B4-BE49-F238E27FC236}">
              <a16:creationId xmlns:a16="http://schemas.microsoft.com/office/drawing/2014/main" id="{D01E71C9-0AC1-4122-9901-942457019A88}"/>
            </a:ext>
          </a:extLst>
        </xdr:cNvPr>
        <xdr:cNvPicPr>
          <a:picLocks noChangeAspect="1"/>
        </xdr:cNvPicPr>
      </xdr:nvPicPr>
      <xdr:blipFill>
        <a:blip xmlns:r="http://schemas.openxmlformats.org/officeDocument/2006/relationships" r:embed="rId9" cstate="print"/>
        <a:stretch>
          <a:fillRect/>
        </a:stretch>
      </xdr:blipFill>
      <xdr:spPr>
        <a:xfrm>
          <a:off x="12070772" y="1853045"/>
          <a:ext cx="1938696" cy="2109399"/>
        </a:xfrm>
        <a:prstGeom prst="rect">
          <a:avLst/>
        </a:prstGeom>
      </xdr:spPr>
    </xdr:pic>
    <xdr:clientData/>
  </xdr:twoCellAnchor>
  <xdr:twoCellAnchor editAs="oneCell">
    <xdr:from>
      <xdr:col>10</xdr:col>
      <xdr:colOff>294409</xdr:colOff>
      <xdr:row>3</xdr:row>
      <xdr:rowOff>658091</xdr:rowOff>
    </xdr:from>
    <xdr:to>
      <xdr:col>10</xdr:col>
      <xdr:colOff>2038016</xdr:colOff>
      <xdr:row>3</xdr:row>
      <xdr:rowOff>2395602</xdr:rowOff>
    </xdr:to>
    <xdr:pic>
      <xdr:nvPicPr>
        <xdr:cNvPr id="26" name="Kép 25">
          <a:hlinkClick xmlns:r="http://schemas.openxmlformats.org/officeDocument/2006/relationships" r:id="rId10"/>
          <a:extLst>
            <a:ext uri="{FF2B5EF4-FFF2-40B4-BE49-F238E27FC236}">
              <a16:creationId xmlns:a16="http://schemas.microsoft.com/office/drawing/2014/main" id="{3CEDE672-A426-4A65-842B-6BBCE21E15F2}"/>
            </a:ext>
          </a:extLst>
        </xdr:cNvPr>
        <xdr:cNvPicPr>
          <a:picLocks noChangeAspect="1"/>
        </xdr:cNvPicPr>
      </xdr:nvPicPr>
      <xdr:blipFill>
        <a:blip xmlns:r="http://schemas.openxmlformats.org/officeDocument/2006/relationships" r:embed="rId11" cstate="print"/>
        <a:stretch>
          <a:fillRect/>
        </a:stretch>
      </xdr:blipFill>
      <xdr:spPr>
        <a:xfrm>
          <a:off x="15188045" y="2112818"/>
          <a:ext cx="1743607" cy="1737511"/>
        </a:xfrm>
        <a:prstGeom prst="rect">
          <a:avLst/>
        </a:prstGeom>
      </xdr:spPr>
    </xdr:pic>
    <xdr:clientData/>
  </xdr:twoCellAnchor>
  <xdr:twoCellAnchor editAs="oneCell">
    <xdr:from>
      <xdr:col>6</xdr:col>
      <xdr:colOff>796635</xdr:colOff>
      <xdr:row>7</xdr:row>
      <xdr:rowOff>138545</xdr:rowOff>
    </xdr:from>
    <xdr:to>
      <xdr:col>6</xdr:col>
      <xdr:colOff>2251362</xdr:colOff>
      <xdr:row>16</xdr:row>
      <xdr:rowOff>55950</xdr:rowOff>
    </xdr:to>
    <xdr:pic>
      <xdr:nvPicPr>
        <xdr:cNvPr id="67" name="Kép 66">
          <a:hlinkClick xmlns:r="http://schemas.openxmlformats.org/officeDocument/2006/relationships" r:id="rId12"/>
          <a:extLst>
            <a:ext uri="{FF2B5EF4-FFF2-40B4-BE49-F238E27FC236}">
              <a16:creationId xmlns:a16="http://schemas.microsoft.com/office/drawing/2014/main" id="{C3F6EF9A-46DA-4EB5-A597-FA3A967A4E93}"/>
            </a:ext>
          </a:extLst>
        </xdr:cNvPr>
        <xdr:cNvPicPr>
          <a:picLocks noChangeAspect="1"/>
        </xdr:cNvPicPr>
      </xdr:nvPicPr>
      <xdr:blipFill>
        <a:blip xmlns:r="http://schemas.openxmlformats.org/officeDocument/2006/relationships" r:embed="rId13" cstate="print"/>
        <a:stretch>
          <a:fillRect/>
        </a:stretch>
      </xdr:blipFill>
      <xdr:spPr>
        <a:xfrm>
          <a:off x="9732817" y="5351318"/>
          <a:ext cx="1454727" cy="1631905"/>
        </a:xfrm>
        <a:prstGeom prst="rect">
          <a:avLst/>
        </a:prstGeom>
      </xdr:spPr>
    </xdr:pic>
    <xdr:clientData/>
  </xdr:twoCellAnchor>
  <xdr:twoCellAnchor editAs="oneCell">
    <xdr:from>
      <xdr:col>7</xdr:col>
      <xdr:colOff>103910</xdr:colOff>
      <xdr:row>7</xdr:row>
      <xdr:rowOff>161562</xdr:rowOff>
    </xdr:from>
    <xdr:to>
      <xdr:col>8</xdr:col>
      <xdr:colOff>955092</xdr:colOff>
      <xdr:row>16</xdr:row>
      <xdr:rowOff>52852</xdr:rowOff>
    </xdr:to>
    <xdr:pic>
      <xdr:nvPicPr>
        <xdr:cNvPr id="68" name="Kép 67">
          <a:hlinkClick xmlns:r="http://schemas.openxmlformats.org/officeDocument/2006/relationships" r:id="rId14"/>
          <a:extLst>
            <a:ext uri="{FF2B5EF4-FFF2-40B4-BE49-F238E27FC236}">
              <a16:creationId xmlns:a16="http://schemas.microsoft.com/office/drawing/2014/main" id="{F93ECDE5-1759-4551-B569-093B4E4242EB}"/>
            </a:ext>
          </a:extLst>
        </xdr:cNvPr>
        <xdr:cNvPicPr>
          <a:picLocks noChangeAspect="1"/>
        </xdr:cNvPicPr>
      </xdr:nvPicPr>
      <xdr:blipFill>
        <a:blip xmlns:r="http://schemas.openxmlformats.org/officeDocument/2006/relationships" r:embed="rId15" cstate="print"/>
        <a:stretch>
          <a:fillRect/>
        </a:stretch>
      </xdr:blipFill>
      <xdr:spPr>
        <a:xfrm>
          <a:off x="11430001" y="5374335"/>
          <a:ext cx="1440000" cy="1605790"/>
        </a:xfrm>
        <a:prstGeom prst="rect">
          <a:avLst/>
        </a:prstGeom>
      </xdr:spPr>
    </xdr:pic>
    <xdr:clientData/>
  </xdr:twoCellAnchor>
  <xdr:twoCellAnchor editAs="oneCell">
    <xdr:from>
      <xdr:col>8</xdr:col>
      <xdr:colOff>1385454</xdr:colOff>
      <xdr:row>8</xdr:row>
      <xdr:rowOff>138545</xdr:rowOff>
    </xdr:from>
    <xdr:to>
      <xdr:col>9</xdr:col>
      <xdr:colOff>291545</xdr:colOff>
      <xdr:row>16</xdr:row>
      <xdr:rowOff>60264</xdr:rowOff>
    </xdr:to>
    <xdr:pic>
      <xdr:nvPicPr>
        <xdr:cNvPr id="69" name="Kép 68">
          <a:hlinkClick xmlns:r="http://schemas.openxmlformats.org/officeDocument/2006/relationships" r:id="rId16"/>
          <a:extLst>
            <a:ext uri="{FF2B5EF4-FFF2-40B4-BE49-F238E27FC236}">
              <a16:creationId xmlns:a16="http://schemas.microsoft.com/office/drawing/2014/main" id="{792739D9-87E0-4DB1-877C-D6804DA5785A}"/>
            </a:ext>
          </a:extLst>
        </xdr:cNvPr>
        <xdr:cNvPicPr>
          <a:picLocks noChangeAspect="1"/>
        </xdr:cNvPicPr>
      </xdr:nvPicPr>
      <xdr:blipFill>
        <a:blip xmlns:r="http://schemas.openxmlformats.org/officeDocument/2006/relationships" r:embed="rId17" cstate="print"/>
        <a:stretch>
          <a:fillRect/>
        </a:stretch>
      </xdr:blipFill>
      <xdr:spPr>
        <a:xfrm>
          <a:off x="13300363" y="5541818"/>
          <a:ext cx="1296000" cy="1445719"/>
        </a:xfrm>
        <a:prstGeom prst="rect">
          <a:avLst/>
        </a:prstGeom>
      </xdr:spPr>
    </xdr:pic>
    <xdr:clientData/>
  </xdr:twoCellAnchor>
  <xdr:twoCellAnchor editAs="oneCell">
    <xdr:from>
      <xdr:col>10</xdr:col>
      <xdr:colOff>103910</xdr:colOff>
      <xdr:row>9</xdr:row>
      <xdr:rowOff>17318</xdr:rowOff>
    </xdr:from>
    <xdr:to>
      <xdr:col>10</xdr:col>
      <xdr:colOff>1402774</xdr:colOff>
      <xdr:row>16</xdr:row>
      <xdr:rowOff>84373</xdr:rowOff>
    </xdr:to>
    <xdr:pic>
      <xdr:nvPicPr>
        <xdr:cNvPr id="70" name="Kép 69">
          <a:hlinkClick xmlns:r="http://schemas.openxmlformats.org/officeDocument/2006/relationships" r:id="rId18"/>
          <a:extLst>
            <a:ext uri="{FF2B5EF4-FFF2-40B4-BE49-F238E27FC236}">
              <a16:creationId xmlns:a16="http://schemas.microsoft.com/office/drawing/2014/main" id="{65A734D5-171B-43F5-8DA8-63CF6CBB354B}"/>
            </a:ext>
          </a:extLst>
        </xdr:cNvPr>
        <xdr:cNvPicPr>
          <a:picLocks noChangeAspect="1"/>
        </xdr:cNvPicPr>
      </xdr:nvPicPr>
      <xdr:blipFill>
        <a:blip xmlns:r="http://schemas.openxmlformats.org/officeDocument/2006/relationships" r:embed="rId19" cstate="print"/>
        <a:stretch>
          <a:fillRect/>
        </a:stretch>
      </xdr:blipFill>
      <xdr:spPr>
        <a:xfrm>
          <a:off x="14997546" y="5611091"/>
          <a:ext cx="1298864" cy="14005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269876</xdr:colOff>
      <xdr:row>0</xdr:row>
      <xdr:rowOff>47626</xdr:rowOff>
    </xdr:from>
    <xdr:to>
      <xdr:col>1</xdr:col>
      <xdr:colOff>1492250</xdr:colOff>
      <xdr:row>0</xdr:row>
      <xdr:rowOff>1411213</xdr:rowOff>
    </xdr:to>
    <xdr:pic>
      <xdr:nvPicPr>
        <xdr:cNvPr id="3" name="Kép 2">
          <a:extLst>
            <a:ext uri="{FF2B5EF4-FFF2-40B4-BE49-F238E27FC236}">
              <a16:creationId xmlns:a16="http://schemas.microsoft.com/office/drawing/2014/main" id="{1B5B3D94-CDB7-432F-8099-880C5B6F7F03}"/>
            </a:ext>
          </a:extLst>
        </xdr:cNvPr>
        <xdr:cNvPicPr>
          <a:picLocks noChangeAspect="1"/>
        </xdr:cNvPicPr>
      </xdr:nvPicPr>
      <xdr:blipFill>
        <a:blip xmlns:r="http://schemas.openxmlformats.org/officeDocument/2006/relationships" r:embed="rId1" cstate="print"/>
        <a:stretch>
          <a:fillRect/>
        </a:stretch>
      </xdr:blipFill>
      <xdr:spPr>
        <a:xfrm>
          <a:off x="403226" y="47626"/>
          <a:ext cx="1222374" cy="13635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174625</xdr:colOff>
      <xdr:row>0</xdr:row>
      <xdr:rowOff>79375</xdr:rowOff>
    </xdr:from>
    <xdr:to>
      <xdr:col>1</xdr:col>
      <xdr:colOff>1396999</xdr:colOff>
      <xdr:row>0</xdr:row>
      <xdr:rowOff>1442962</xdr:rowOff>
    </xdr:to>
    <xdr:pic>
      <xdr:nvPicPr>
        <xdr:cNvPr id="5" name="Kép 4">
          <a:extLst>
            <a:ext uri="{FF2B5EF4-FFF2-40B4-BE49-F238E27FC236}">
              <a16:creationId xmlns:a16="http://schemas.microsoft.com/office/drawing/2014/main" id="{107057D9-F809-4E79-9972-5F822126FD36}"/>
            </a:ext>
          </a:extLst>
        </xdr:cNvPr>
        <xdr:cNvPicPr>
          <a:picLocks noChangeAspect="1"/>
        </xdr:cNvPicPr>
      </xdr:nvPicPr>
      <xdr:blipFill>
        <a:blip xmlns:r="http://schemas.openxmlformats.org/officeDocument/2006/relationships" r:embed="rId1" cstate="print"/>
        <a:stretch>
          <a:fillRect/>
        </a:stretch>
      </xdr:blipFill>
      <xdr:spPr>
        <a:xfrm>
          <a:off x="301625" y="79375"/>
          <a:ext cx="1222374" cy="13635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285750</xdr:colOff>
      <xdr:row>0</xdr:row>
      <xdr:rowOff>95250</xdr:rowOff>
    </xdr:from>
    <xdr:to>
      <xdr:col>2</xdr:col>
      <xdr:colOff>1077928</xdr:colOff>
      <xdr:row>0</xdr:row>
      <xdr:rowOff>1428750</xdr:rowOff>
    </xdr:to>
    <xdr:pic>
      <xdr:nvPicPr>
        <xdr:cNvPr id="3" name="Kép 2">
          <a:extLst>
            <a:ext uri="{FF2B5EF4-FFF2-40B4-BE49-F238E27FC236}">
              <a16:creationId xmlns:a16="http://schemas.microsoft.com/office/drawing/2014/main" id="{B1923CCC-3572-40DC-BCAF-D1CA2A3A432F}"/>
            </a:ext>
          </a:extLst>
        </xdr:cNvPr>
        <xdr:cNvPicPr>
          <a:picLocks noChangeAspect="1"/>
        </xdr:cNvPicPr>
      </xdr:nvPicPr>
      <xdr:blipFill>
        <a:blip xmlns:r="http://schemas.openxmlformats.org/officeDocument/2006/relationships" r:embed="rId1" cstate="print"/>
        <a:stretch>
          <a:fillRect/>
        </a:stretch>
      </xdr:blipFill>
      <xdr:spPr>
        <a:xfrm>
          <a:off x="571500" y="95250"/>
          <a:ext cx="1236678"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207818</xdr:colOff>
      <xdr:row>0</xdr:row>
      <xdr:rowOff>138545</xdr:rowOff>
    </xdr:from>
    <xdr:to>
      <xdr:col>1</xdr:col>
      <xdr:colOff>1493859</xdr:colOff>
      <xdr:row>0</xdr:row>
      <xdr:rowOff>1420090</xdr:rowOff>
    </xdr:to>
    <xdr:pic>
      <xdr:nvPicPr>
        <xdr:cNvPr id="3" name="Kép 2">
          <a:extLst>
            <a:ext uri="{FF2B5EF4-FFF2-40B4-BE49-F238E27FC236}">
              <a16:creationId xmlns:a16="http://schemas.microsoft.com/office/drawing/2014/main" id="{44F68182-2537-4966-A8FC-9889F982E388}"/>
            </a:ext>
          </a:extLst>
        </xdr:cNvPr>
        <xdr:cNvPicPr>
          <a:picLocks noChangeAspect="1"/>
        </xdr:cNvPicPr>
      </xdr:nvPicPr>
      <xdr:blipFill>
        <a:blip xmlns:r="http://schemas.openxmlformats.org/officeDocument/2006/relationships" r:embed="rId1" cstate="print"/>
        <a:stretch>
          <a:fillRect/>
        </a:stretch>
      </xdr:blipFill>
      <xdr:spPr>
        <a:xfrm>
          <a:off x="415636" y="138545"/>
          <a:ext cx="1286041" cy="1281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342901</xdr:colOff>
      <xdr:row>0</xdr:row>
      <xdr:rowOff>1</xdr:rowOff>
    </xdr:from>
    <xdr:to>
      <xdr:col>1</xdr:col>
      <xdr:colOff>1518681</xdr:colOff>
      <xdr:row>0</xdr:row>
      <xdr:rowOff>1440001</xdr:rowOff>
    </xdr:to>
    <xdr:pic>
      <xdr:nvPicPr>
        <xdr:cNvPr id="3" name="Kép 2">
          <a:extLst>
            <a:ext uri="{FF2B5EF4-FFF2-40B4-BE49-F238E27FC236}">
              <a16:creationId xmlns:a16="http://schemas.microsoft.com/office/drawing/2014/main" id="{037F802A-F6F2-4979-8353-DA3FEAB4C883}"/>
            </a:ext>
          </a:extLst>
        </xdr:cNvPr>
        <xdr:cNvPicPr>
          <a:picLocks noChangeAspect="1"/>
        </xdr:cNvPicPr>
      </xdr:nvPicPr>
      <xdr:blipFill>
        <a:blip xmlns:r="http://schemas.openxmlformats.org/officeDocument/2006/relationships" r:embed="rId1" cstate="print"/>
        <a:stretch>
          <a:fillRect/>
        </a:stretch>
      </xdr:blipFill>
      <xdr:spPr>
        <a:xfrm>
          <a:off x="481446" y="1"/>
          <a:ext cx="1175780" cy="14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222250</xdr:colOff>
      <xdr:row>0</xdr:row>
      <xdr:rowOff>142875</xdr:rowOff>
    </xdr:from>
    <xdr:to>
      <xdr:col>1</xdr:col>
      <xdr:colOff>1203088</xdr:colOff>
      <xdr:row>0</xdr:row>
      <xdr:rowOff>1397000</xdr:rowOff>
    </xdr:to>
    <xdr:pic>
      <xdr:nvPicPr>
        <xdr:cNvPr id="2" name="Kép 1">
          <a:extLst>
            <a:ext uri="{FF2B5EF4-FFF2-40B4-BE49-F238E27FC236}">
              <a16:creationId xmlns:a16="http://schemas.microsoft.com/office/drawing/2014/main" id="{78A0438B-4567-4BEB-8E67-954DA1EE1950}"/>
            </a:ext>
          </a:extLst>
        </xdr:cNvPr>
        <xdr:cNvPicPr>
          <a:picLocks noChangeAspect="1"/>
        </xdr:cNvPicPr>
      </xdr:nvPicPr>
      <xdr:blipFill>
        <a:blip xmlns:r="http://schemas.openxmlformats.org/officeDocument/2006/relationships" r:embed="rId1" cstate="print"/>
        <a:stretch>
          <a:fillRect/>
        </a:stretch>
      </xdr:blipFill>
      <xdr:spPr>
        <a:xfrm>
          <a:off x="349250" y="142875"/>
          <a:ext cx="980838" cy="1254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1238250</xdr:colOff>
      <xdr:row>1</xdr:row>
      <xdr:rowOff>35991</xdr:rowOff>
    </xdr:to>
    <xdr:pic>
      <xdr:nvPicPr>
        <xdr:cNvPr id="3" name="Kép 2">
          <a:extLst>
            <a:ext uri="{FF2B5EF4-FFF2-40B4-BE49-F238E27FC236}">
              <a16:creationId xmlns:a16="http://schemas.microsoft.com/office/drawing/2014/main" id="{5CDFB063-E0A9-4549-87AE-612C9E0D4C11}"/>
            </a:ext>
          </a:extLst>
        </xdr:cNvPr>
        <xdr:cNvPicPr>
          <a:picLocks noChangeAspect="1"/>
        </xdr:cNvPicPr>
      </xdr:nvPicPr>
      <xdr:blipFill>
        <a:blip xmlns:r="http://schemas.openxmlformats.org/officeDocument/2006/relationships" r:embed="rId1" cstate="print"/>
        <a:stretch>
          <a:fillRect/>
        </a:stretch>
      </xdr:blipFill>
      <xdr:spPr>
        <a:xfrm>
          <a:off x="476250" y="0"/>
          <a:ext cx="1047750" cy="1607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242455</xdr:colOff>
      <xdr:row>0</xdr:row>
      <xdr:rowOff>34637</xdr:rowOff>
    </xdr:from>
    <xdr:to>
      <xdr:col>1</xdr:col>
      <xdr:colOff>1697180</xdr:colOff>
      <xdr:row>0</xdr:row>
      <xdr:rowOff>1622073</xdr:rowOff>
    </xdr:to>
    <xdr:pic>
      <xdr:nvPicPr>
        <xdr:cNvPr id="3" name="Kép 2">
          <a:hlinkClick xmlns:r="http://schemas.openxmlformats.org/officeDocument/2006/relationships" r:id="rId1"/>
          <a:extLst>
            <a:ext uri="{FF2B5EF4-FFF2-40B4-BE49-F238E27FC236}">
              <a16:creationId xmlns:a16="http://schemas.microsoft.com/office/drawing/2014/main" id="{D7D86786-A504-4B35-92F3-C116DE044BEA}"/>
            </a:ext>
          </a:extLst>
        </xdr:cNvPr>
        <xdr:cNvPicPr>
          <a:picLocks noChangeAspect="1"/>
        </xdr:cNvPicPr>
      </xdr:nvPicPr>
      <xdr:blipFill>
        <a:blip xmlns:r="http://schemas.openxmlformats.org/officeDocument/2006/relationships" r:embed="rId2" cstate="print"/>
        <a:stretch>
          <a:fillRect/>
        </a:stretch>
      </xdr:blipFill>
      <xdr:spPr>
        <a:xfrm>
          <a:off x="484910" y="34637"/>
          <a:ext cx="1454725" cy="15874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277091</xdr:colOff>
      <xdr:row>0</xdr:row>
      <xdr:rowOff>103911</xdr:rowOff>
    </xdr:from>
    <xdr:to>
      <xdr:col>1</xdr:col>
      <xdr:colOff>1662546</xdr:colOff>
      <xdr:row>0</xdr:row>
      <xdr:rowOff>1658107</xdr:rowOff>
    </xdr:to>
    <xdr:pic>
      <xdr:nvPicPr>
        <xdr:cNvPr id="3" name="Kép 2">
          <a:extLst>
            <a:ext uri="{FF2B5EF4-FFF2-40B4-BE49-F238E27FC236}">
              <a16:creationId xmlns:a16="http://schemas.microsoft.com/office/drawing/2014/main" id="{BEEC2F1D-96D5-4D3C-A325-F3544EF8E254}"/>
            </a:ext>
          </a:extLst>
        </xdr:cNvPr>
        <xdr:cNvPicPr>
          <a:picLocks noChangeAspect="1"/>
        </xdr:cNvPicPr>
      </xdr:nvPicPr>
      <xdr:blipFill>
        <a:blip xmlns:r="http://schemas.openxmlformats.org/officeDocument/2006/relationships" r:embed="rId1" cstate="print"/>
        <a:stretch>
          <a:fillRect/>
        </a:stretch>
      </xdr:blipFill>
      <xdr:spPr>
        <a:xfrm>
          <a:off x="502227" y="103911"/>
          <a:ext cx="1385455" cy="15541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173182</xdr:colOff>
      <xdr:row>0</xdr:row>
      <xdr:rowOff>121228</xdr:rowOff>
    </xdr:from>
    <xdr:to>
      <xdr:col>1</xdr:col>
      <xdr:colOff>1570897</xdr:colOff>
      <xdr:row>0</xdr:row>
      <xdr:rowOff>1679864</xdr:rowOff>
    </xdr:to>
    <xdr:pic>
      <xdr:nvPicPr>
        <xdr:cNvPr id="2" name="Kép 1">
          <a:extLst>
            <a:ext uri="{FF2B5EF4-FFF2-40B4-BE49-F238E27FC236}">
              <a16:creationId xmlns:a16="http://schemas.microsoft.com/office/drawing/2014/main" id="{FD8CA8E5-0A25-4FA4-B1AC-9F5CD430E00F}"/>
            </a:ext>
          </a:extLst>
        </xdr:cNvPr>
        <xdr:cNvPicPr>
          <a:picLocks noChangeAspect="1"/>
        </xdr:cNvPicPr>
      </xdr:nvPicPr>
      <xdr:blipFill>
        <a:blip xmlns:r="http://schemas.openxmlformats.org/officeDocument/2006/relationships" r:embed="rId1" cstate="print"/>
        <a:stretch>
          <a:fillRect/>
        </a:stretch>
      </xdr:blipFill>
      <xdr:spPr>
        <a:xfrm>
          <a:off x="415637" y="121228"/>
          <a:ext cx="1397715" cy="15586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269876</xdr:colOff>
      <xdr:row>0</xdr:row>
      <xdr:rowOff>47626</xdr:rowOff>
    </xdr:from>
    <xdr:to>
      <xdr:col>1</xdr:col>
      <xdr:colOff>1492250</xdr:colOff>
      <xdr:row>0</xdr:row>
      <xdr:rowOff>1411213</xdr:rowOff>
    </xdr:to>
    <xdr:pic>
      <xdr:nvPicPr>
        <xdr:cNvPr id="3" name="Kép 2">
          <a:extLst>
            <a:ext uri="{FF2B5EF4-FFF2-40B4-BE49-F238E27FC236}">
              <a16:creationId xmlns:a16="http://schemas.microsoft.com/office/drawing/2014/main" id="{62D5F457-21D0-40B8-970F-719F9287080F}"/>
            </a:ext>
          </a:extLst>
        </xdr:cNvPr>
        <xdr:cNvPicPr>
          <a:picLocks noChangeAspect="1"/>
        </xdr:cNvPicPr>
      </xdr:nvPicPr>
      <xdr:blipFill>
        <a:blip xmlns:r="http://schemas.openxmlformats.org/officeDocument/2006/relationships" r:embed="rId1" cstate="print"/>
        <a:stretch>
          <a:fillRect/>
        </a:stretch>
      </xdr:blipFill>
      <xdr:spPr>
        <a:xfrm>
          <a:off x="396876" y="47626"/>
          <a:ext cx="1222374" cy="1363587"/>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14.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ksh.hu/docs/osztalyozasok/teaor/teaor_tartalom_2015_05.pdf" TargetMode="Externa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P262"/>
  <sheetViews>
    <sheetView view="pageBreakPreview" zoomScale="60" zoomScaleNormal="55" workbookViewId="0">
      <selection activeCell="A4" sqref="A4:P4"/>
    </sheetView>
  </sheetViews>
  <sheetFormatPr defaultRowHeight="18.75"/>
  <cols>
    <col min="1" max="1" width="19.7109375" style="313" customWidth="1"/>
    <col min="2" max="2" width="18.85546875" style="313" customWidth="1"/>
    <col min="3" max="3" width="18.140625" style="313" customWidth="1"/>
    <col min="4" max="4" width="13.7109375" style="313" customWidth="1"/>
    <col min="5" max="5" width="13.28515625" style="313" customWidth="1"/>
    <col min="6" max="16" width="9.140625" style="313"/>
  </cols>
  <sheetData>
    <row r="1" spans="1:16" ht="34.5" thickBot="1">
      <c r="A1" s="573" t="s">
        <v>1023</v>
      </c>
      <c r="B1" s="574"/>
      <c r="C1" s="574"/>
      <c r="D1" s="574"/>
      <c r="E1" s="574"/>
      <c r="F1" s="574"/>
      <c r="G1" s="574"/>
      <c r="H1" s="574"/>
      <c r="I1" s="574"/>
      <c r="J1" s="574"/>
      <c r="K1" s="574"/>
      <c r="L1" s="574"/>
      <c r="M1" s="574"/>
      <c r="N1" s="574"/>
      <c r="O1" s="574"/>
      <c r="P1" s="575"/>
    </row>
    <row r="2" spans="1:16" ht="15" customHeight="1" thickBot="1">
      <c r="A2" s="311"/>
      <c r="B2" s="312"/>
      <c r="C2" s="312"/>
      <c r="D2" s="312"/>
      <c r="E2" s="312"/>
      <c r="F2" s="312"/>
      <c r="G2" s="312"/>
      <c r="H2" s="312"/>
      <c r="I2" s="311"/>
      <c r="J2" s="311"/>
      <c r="K2" s="311"/>
      <c r="L2" s="311"/>
      <c r="M2" s="311"/>
      <c r="N2" s="311"/>
      <c r="O2" s="311"/>
      <c r="P2" s="311"/>
    </row>
    <row r="3" spans="1:16" ht="123" customHeight="1" thickBot="1">
      <c r="A3" s="576" t="s">
        <v>1025</v>
      </c>
      <c r="B3" s="577"/>
      <c r="C3" s="577"/>
      <c r="D3" s="577"/>
      <c r="E3" s="577"/>
      <c r="F3" s="577"/>
      <c r="G3" s="577"/>
      <c r="H3" s="577"/>
      <c r="I3" s="577"/>
      <c r="J3" s="577"/>
      <c r="K3" s="577"/>
      <c r="L3" s="577"/>
      <c r="M3" s="577"/>
      <c r="N3" s="577"/>
      <c r="O3" s="577"/>
      <c r="P3" s="578"/>
    </row>
    <row r="4" spans="1:16" ht="291" customHeight="1" thickBot="1">
      <c r="A4" s="576" t="s">
        <v>1026</v>
      </c>
      <c r="B4" s="577"/>
      <c r="C4" s="577"/>
      <c r="D4" s="577"/>
      <c r="E4" s="577"/>
      <c r="F4" s="577"/>
      <c r="G4" s="577"/>
      <c r="H4" s="577"/>
      <c r="I4" s="577"/>
      <c r="J4" s="577"/>
      <c r="K4" s="577"/>
      <c r="L4" s="577"/>
      <c r="M4" s="577"/>
      <c r="N4" s="577"/>
      <c r="O4" s="577"/>
      <c r="P4" s="578"/>
    </row>
    <row r="5" spans="1:16" ht="369.75" customHeight="1">
      <c r="A5" s="579" t="s">
        <v>1027</v>
      </c>
      <c r="B5" s="580"/>
      <c r="C5" s="580"/>
      <c r="D5" s="580"/>
      <c r="E5" s="580"/>
      <c r="F5" s="580"/>
      <c r="G5" s="580"/>
      <c r="H5" s="580"/>
      <c r="I5" s="580"/>
      <c r="J5" s="580"/>
      <c r="K5" s="580"/>
      <c r="L5" s="580"/>
      <c r="M5" s="580"/>
      <c r="N5" s="580"/>
      <c r="O5" s="580"/>
      <c r="P5" s="581"/>
    </row>
    <row r="6" spans="1:16" ht="142.5" customHeight="1">
      <c r="A6" s="582" t="s">
        <v>237</v>
      </c>
      <c r="B6" s="583"/>
      <c r="C6" s="583"/>
      <c r="D6" s="583"/>
      <c r="E6" s="583"/>
      <c r="F6" s="583"/>
      <c r="G6" s="583"/>
      <c r="H6" s="583"/>
      <c r="I6" s="583"/>
      <c r="J6" s="583"/>
      <c r="K6" s="583"/>
      <c r="L6" s="583"/>
      <c r="M6" s="583"/>
      <c r="N6" s="583"/>
      <c r="O6" s="583"/>
      <c r="P6" s="584"/>
    </row>
    <row r="7" spans="1:16" ht="272.25" customHeight="1" thickBot="1">
      <c r="A7" s="570" t="s">
        <v>238</v>
      </c>
      <c r="B7" s="571"/>
      <c r="C7" s="571"/>
      <c r="D7" s="571"/>
      <c r="E7" s="571"/>
      <c r="F7" s="571"/>
      <c r="G7" s="571"/>
      <c r="H7" s="571"/>
      <c r="I7" s="571"/>
      <c r="J7" s="571"/>
      <c r="K7" s="571"/>
      <c r="L7" s="571"/>
      <c r="M7" s="571"/>
      <c r="N7" s="571"/>
      <c r="O7" s="571"/>
      <c r="P7" s="572"/>
    </row>
    <row r="8" spans="1:16" ht="272.25" customHeight="1">
      <c r="A8" s="579" t="s">
        <v>1052</v>
      </c>
      <c r="B8" s="593"/>
      <c r="C8" s="593"/>
      <c r="D8" s="593"/>
      <c r="E8" s="593"/>
      <c r="F8" s="593"/>
      <c r="G8" s="593"/>
      <c r="H8" s="593"/>
      <c r="I8" s="593"/>
      <c r="J8" s="593"/>
      <c r="K8" s="593"/>
      <c r="L8" s="593"/>
      <c r="M8" s="593"/>
      <c r="N8" s="593"/>
      <c r="O8" s="593"/>
      <c r="P8" s="594"/>
    </row>
    <row r="9" spans="1:16" ht="408.75" customHeight="1">
      <c r="A9" s="582" t="s">
        <v>1049</v>
      </c>
      <c r="B9" s="583"/>
      <c r="C9" s="583"/>
      <c r="D9" s="583"/>
      <c r="E9" s="583"/>
      <c r="F9" s="583"/>
      <c r="G9" s="583"/>
      <c r="H9" s="583"/>
      <c r="I9" s="583"/>
      <c r="J9" s="583"/>
      <c r="K9" s="583"/>
      <c r="L9" s="583"/>
      <c r="M9" s="583"/>
      <c r="N9" s="583"/>
      <c r="O9" s="583"/>
      <c r="P9" s="584"/>
    </row>
    <row r="10" spans="1:16" ht="81" customHeight="1" thickBot="1">
      <c r="A10" s="570"/>
      <c r="B10" s="591"/>
      <c r="C10" s="591"/>
      <c r="D10" s="591"/>
      <c r="E10" s="591"/>
      <c r="F10" s="591"/>
      <c r="G10" s="591"/>
      <c r="H10" s="591"/>
      <c r="I10" s="591"/>
      <c r="J10" s="591"/>
      <c r="K10" s="591"/>
      <c r="L10" s="591"/>
      <c r="M10" s="591"/>
      <c r="N10" s="591"/>
      <c r="O10" s="591"/>
      <c r="P10" s="592"/>
    </row>
    <row r="11" spans="1:16" ht="42" customHeight="1">
      <c r="A11" s="579" t="s">
        <v>1062</v>
      </c>
      <c r="B11" s="580"/>
      <c r="C11" s="580"/>
      <c r="D11" s="580"/>
      <c r="E11" s="580"/>
      <c r="F11" s="580"/>
      <c r="G11" s="580"/>
      <c r="H11" s="580"/>
      <c r="I11" s="580"/>
      <c r="J11" s="580"/>
      <c r="K11" s="580"/>
      <c r="L11" s="580"/>
      <c r="M11" s="580"/>
      <c r="N11" s="580"/>
      <c r="O11" s="580"/>
      <c r="P11" s="581"/>
    </row>
    <row r="12" spans="1:16" ht="15" customHeight="1">
      <c r="A12" s="582"/>
      <c r="B12" s="583"/>
      <c r="C12" s="583"/>
      <c r="D12" s="583"/>
      <c r="E12" s="583"/>
      <c r="F12" s="583"/>
      <c r="G12" s="583"/>
      <c r="H12" s="583"/>
      <c r="I12" s="583"/>
      <c r="J12" s="583"/>
      <c r="K12" s="583"/>
      <c r="L12" s="583"/>
      <c r="M12" s="583"/>
      <c r="N12" s="583"/>
      <c r="O12" s="583"/>
      <c r="P12" s="584"/>
    </row>
    <row r="13" spans="1:16" ht="15.75" customHeight="1">
      <c r="A13" s="582"/>
      <c r="B13" s="583"/>
      <c r="C13" s="583"/>
      <c r="D13" s="583"/>
      <c r="E13" s="583"/>
      <c r="F13" s="583"/>
      <c r="G13" s="583"/>
      <c r="H13" s="583"/>
      <c r="I13" s="583"/>
      <c r="J13" s="583"/>
      <c r="K13" s="583"/>
      <c r="L13" s="583"/>
      <c r="M13" s="583"/>
      <c r="N13" s="583"/>
      <c r="O13" s="583"/>
      <c r="P13" s="584"/>
    </row>
    <row r="14" spans="1:16" ht="15" customHeight="1">
      <c r="A14" s="582"/>
      <c r="B14" s="583"/>
      <c r="C14" s="583"/>
      <c r="D14" s="583"/>
      <c r="E14" s="583"/>
      <c r="F14" s="583"/>
      <c r="G14" s="583"/>
      <c r="H14" s="583"/>
      <c r="I14" s="583"/>
      <c r="J14" s="583"/>
      <c r="K14" s="583"/>
      <c r="L14" s="583"/>
      <c r="M14" s="583"/>
      <c r="N14" s="583"/>
      <c r="O14" s="583"/>
      <c r="P14" s="584"/>
    </row>
    <row r="15" spans="1:16" ht="15" customHeight="1">
      <c r="A15" s="582"/>
      <c r="B15" s="583"/>
      <c r="C15" s="583"/>
      <c r="D15" s="583"/>
      <c r="E15" s="583"/>
      <c r="F15" s="583"/>
      <c r="G15" s="583"/>
      <c r="H15" s="583"/>
      <c r="I15" s="583"/>
      <c r="J15" s="583"/>
      <c r="K15" s="583"/>
      <c r="L15" s="583"/>
      <c r="M15" s="583"/>
      <c r="N15" s="583"/>
      <c r="O15" s="583"/>
      <c r="P15" s="584"/>
    </row>
    <row r="16" spans="1:16" ht="15" customHeight="1">
      <c r="A16" s="582"/>
      <c r="B16" s="583"/>
      <c r="C16" s="583"/>
      <c r="D16" s="583"/>
      <c r="E16" s="583"/>
      <c r="F16" s="583"/>
      <c r="G16" s="583"/>
      <c r="H16" s="583"/>
      <c r="I16" s="583"/>
      <c r="J16" s="583"/>
      <c r="K16" s="583"/>
      <c r="L16" s="583"/>
      <c r="M16" s="583"/>
      <c r="N16" s="583"/>
      <c r="O16" s="583"/>
      <c r="P16" s="584"/>
    </row>
    <row r="17" spans="1:16" ht="15" customHeight="1">
      <c r="A17" s="582"/>
      <c r="B17" s="583"/>
      <c r="C17" s="583"/>
      <c r="D17" s="583"/>
      <c r="E17" s="583"/>
      <c r="F17" s="583"/>
      <c r="G17" s="583"/>
      <c r="H17" s="583"/>
      <c r="I17" s="583"/>
      <c r="J17" s="583"/>
      <c r="K17" s="583"/>
      <c r="L17" s="583"/>
      <c r="M17" s="583"/>
      <c r="N17" s="583"/>
      <c r="O17" s="583"/>
      <c r="P17" s="584"/>
    </row>
    <row r="18" spans="1:16" ht="15">
      <c r="A18" s="582"/>
      <c r="B18" s="583"/>
      <c r="C18" s="583"/>
      <c r="D18" s="583"/>
      <c r="E18" s="583"/>
      <c r="F18" s="583"/>
      <c r="G18" s="583"/>
      <c r="H18" s="583"/>
      <c r="I18" s="583"/>
      <c r="J18" s="583"/>
      <c r="K18" s="583"/>
      <c r="L18" s="583"/>
      <c r="M18" s="583"/>
      <c r="N18" s="583"/>
      <c r="O18" s="583"/>
      <c r="P18" s="584"/>
    </row>
    <row r="19" spans="1:16" ht="15">
      <c r="A19" s="582"/>
      <c r="B19" s="583"/>
      <c r="C19" s="583"/>
      <c r="D19" s="583"/>
      <c r="E19" s="583"/>
      <c r="F19" s="583"/>
      <c r="G19" s="583"/>
      <c r="H19" s="583"/>
      <c r="I19" s="583"/>
      <c r="J19" s="583"/>
      <c r="K19" s="583"/>
      <c r="L19" s="583"/>
      <c r="M19" s="583"/>
      <c r="N19" s="583"/>
      <c r="O19" s="583"/>
      <c r="P19" s="584"/>
    </row>
    <row r="20" spans="1:16" ht="15">
      <c r="A20" s="582"/>
      <c r="B20" s="583"/>
      <c r="C20" s="583"/>
      <c r="D20" s="583"/>
      <c r="E20" s="583"/>
      <c r="F20" s="583"/>
      <c r="G20" s="583"/>
      <c r="H20" s="583"/>
      <c r="I20" s="583"/>
      <c r="J20" s="583"/>
      <c r="K20" s="583"/>
      <c r="L20" s="583"/>
      <c r="M20" s="583"/>
      <c r="N20" s="583"/>
      <c r="O20" s="583"/>
      <c r="P20" s="584"/>
    </row>
    <row r="21" spans="1:16" ht="15">
      <c r="A21" s="582"/>
      <c r="B21" s="583"/>
      <c r="C21" s="583"/>
      <c r="D21" s="583"/>
      <c r="E21" s="583"/>
      <c r="F21" s="583"/>
      <c r="G21" s="583"/>
      <c r="H21" s="583"/>
      <c r="I21" s="583"/>
      <c r="J21" s="583"/>
      <c r="K21" s="583"/>
      <c r="L21" s="583"/>
      <c r="M21" s="583"/>
      <c r="N21" s="583"/>
      <c r="O21" s="583"/>
      <c r="P21" s="584"/>
    </row>
    <row r="22" spans="1:16" ht="15">
      <c r="A22" s="582"/>
      <c r="B22" s="583"/>
      <c r="C22" s="583"/>
      <c r="D22" s="583"/>
      <c r="E22" s="583"/>
      <c r="F22" s="583"/>
      <c r="G22" s="583"/>
      <c r="H22" s="583"/>
      <c r="I22" s="583"/>
      <c r="J22" s="583"/>
      <c r="K22" s="583"/>
      <c r="L22" s="583"/>
      <c r="M22" s="583"/>
      <c r="N22" s="583"/>
      <c r="O22" s="583"/>
      <c r="P22" s="584"/>
    </row>
    <row r="23" spans="1:16" ht="15">
      <c r="A23" s="582"/>
      <c r="B23" s="583"/>
      <c r="C23" s="583"/>
      <c r="D23" s="583"/>
      <c r="E23" s="583"/>
      <c r="F23" s="583"/>
      <c r="G23" s="583"/>
      <c r="H23" s="583"/>
      <c r="I23" s="583"/>
      <c r="J23" s="583"/>
      <c r="K23" s="583"/>
      <c r="L23" s="583"/>
      <c r="M23" s="583"/>
      <c r="N23" s="583"/>
      <c r="O23" s="583"/>
      <c r="P23" s="584"/>
    </row>
    <row r="24" spans="1:16" ht="15">
      <c r="A24" s="582"/>
      <c r="B24" s="583"/>
      <c r="C24" s="583"/>
      <c r="D24" s="583"/>
      <c r="E24" s="583"/>
      <c r="F24" s="583"/>
      <c r="G24" s="583"/>
      <c r="H24" s="583"/>
      <c r="I24" s="583"/>
      <c r="J24" s="583"/>
      <c r="K24" s="583"/>
      <c r="L24" s="583"/>
      <c r="M24" s="583"/>
      <c r="N24" s="583"/>
      <c r="O24" s="583"/>
      <c r="P24" s="584"/>
    </row>
    <row r="25" spans="1:16" ht="15">
      <c r="A25" s="582"/>
      <c r="B25" s="583"/>
      <c r="C25" s="583"/>
      <c r="D25" s="583"/>
      <c r="E25" s="583"/>
      <c r="F25" s="583"/>
      <c r="G25" s="583"/>
      <c r="H25" s="583"/>
      <c r="I25" s="583"/>
      <c r="J25" s="583"/>
      <c r="K25" s="583"/>
      <c r="L25" s="583"/>
      <c r="M25" s="583"/>
      <c r="N25" s="583"/>
      <c r="O25" s="583"/>
      <c r="P25" s="584"/>
    </row>
    <row r="26" spans="1:16" ht="15">
      <c r="A26" s="582"/>
      <c r="B26" s="583"/>
      <c r="C26" s="583"/>
      <c r="D26" s="583"/>
      <c r="E26" s="583"/>
      <c r="F26" s="583"/>
      <c r="G26" s="583"/>
      <c r="H26" s="583"/>
      <c r="I26" s="583"/>
      <c r="J26" s="583"/>
      <c r="K26" s="583"/>
      <c r="L26" s="583"/>
      <c r="M26" s="583"/>
      <c r="N26" s="583"/>
      <c r="O26" s="583"/>
      <c r="P26" s="584"/>
    </row>
    <row r="27" spans="1:16" ht="15">
      <c r="A27" s="582"/>
      <c r="B27" s="583"/>
      <c r="C27" s="583"/>
      <c r="D27" s="583"/>
      <c r="E27" s="583"/>
      <c r="F27" s="583"/>
      <c r="G27" s="583"/>
      <c r="H27" s="583"/>
      <c r="I27" s="583"/>
      <c r="J27" s="583"/>
      <c r="K27" s="583"/>
      <c r="L27" s="583"/>
      <c r="M27" s="583"/>
      <c r="N27" s="583"/>
      <c r="O27" s="583"/>
      <c r="P27" s="584"/>
    </row>
    <row r="28" spans="1:16" ht="98.25" customHeight="1">
      <c r="A28" s="582"/>
      <c r="B28" s="583"/>
      <c r="C28" s="583"/>
      <c r="D28" s="583"/>
      <c r="E28" s="583"/>
      <c r="F28" s="583"/>
      <c r="G28" s="583"/>
      <c r="H28" s="583"/>
      <c r="I28" s="583"/>
      <c r="J28" s="583"/>
      <c r="K28" s="583"/>
      <c r="L28" s="583"/>
      <c r="M28" s="583"/>
      <c r="N28" s="583"/>
      <c r="O28" s="583"/>
      <c r="P28" s="584"/>
    </row>
    <row r="29" spans="1:16" ht="15">
      <c r="A29" s="582"/>
      <c r="B29" s="583"/>
      <c r="C29" s="583"/>
      <c r="D29" s="583"/>
      <c r="E29" s="583"/>
      <c r="F29" s="583"/>
      <c r="G29" s="583"/>
      <c r="H29" s="583"/>
      <c r="I29" s="583"/>
      <c r="J29" s="583"/>
      <c r="K29" s="583"/>
      <c r="L29" s="583"/>
      <c r="M29" s="583"/>
      <c r="N29" s="583"/>
      <c r="O29" s="583"/>
      <c r="P29" s="584"/>
    </row>
    <row r="30" spans="1:16" ht="15">
      <c r="A30" s="582"/>
      <c r="B30" s="583"/>
      <c r="C30" s="583"/>
      <c r="D30" s="583"/>
      <c r="E30" s="583"/>
      <c r="F30" s="583"/>
      <c r="G30" s="583"/>
      <c r="H30" s="583"/>
      <c r="I30" s="583"/>
      <c r="J30" s="583"/>
      <c r="K30" s="583"/>
      <c r="L30" s="583"/>
      <c r="M30" s="583"/>
      <c r="N30" s="583"/>
      <c r="O30" s="583"/>
      <c r="P30" s="584"/>
    </row>
    <row r="31" spans="1:16" ht="15">
      <c r="A31" s="582"/>
      <c r="B31" s="583"/>
      <c r="C31" s="583"/>
      <c r="D31" s="583"/>
      <c r="E31" s="583"/>
      <c r="F31" s="583"/>
      <c r="G31" s="583"/>
      <c r="H31" s="583"/>
      <c r="I31" s="583"/>
      <c r="J31" s="583"/>
      <c r="K31" s="583"/>
      <c r="L31" s="583"/>
      <c r="M31" s="583"/>
      <c r="N31" s="583"/>
      <c r="O31" s="583"/>
      <c r="P31" s="584"/>
    </row>
    <row r="32" spans="1:16" ht="15">
      <c r="A32" s="582"/>
      <c r="B32" s="583"/>
      <c r="C32" s="583"/>
      <c r="D32" s="583"/>
      <c r="E32" s="583"/>
      <c r="F32" s="583"/>
      <c r="G32" s="583"/>
      <c r="H32" s="583"/>
      <c r="I32" s="583"/>
      <c r="J32" s="583"/>
      <c r="K32" s="583"/>
      <c r="L32" s="583"/>
      <c r="M32" s="583"/>
      <c r="N32" s="583"/>
      <c r="O32" s="583"/>
      <c r="P32" s="584"/>
    </row>
    <row r="33" spans="1:16" ht="15">
      <c r="A33" s="582"/>
      <c r="B33" s="583"/>
      <c r="C33" s="583"/>
      <c r="D33" s="583"/>
      <c r="E33" s="583"/>
      <c r="F33" s="583"/>
      <c r="G33" s="583"/>
      <c r="H33" s="583"/>
      <c r="I33" s="583"/>
      <c r="J33" s="583"/>
      <c r="K33" s="583"/>
      <c r="L33" s="583"/>
      <c r="M33" s="583"/>
      <c r="N33" s="583"/>
      <c r="O33" s="583"/>
      <c r="P33" s="584"/>
    </row>
    <row r="34" spans="1:16" ht="344.25" customHeight="1">
      <c r="A34" s="582"/>
      <c r="B34" s="583"/>
      <c r="C34" s="583"/>
      <c r="D34" s="583"/>
      <c r="E34" s="583"/>
      <c r="F34" s="583"/>
      <c r="G34" s="583"/>
      <c r="H34" s="583"/>
      <c r="I34" s="583"/>
      <c r="J34" s="583"/>
      <c r="K34" s="583"/>
      <c r="L34" s="583"/>
      <c r="M34" s="583"/>
      <c r="N34" s="583"/>
      <c r="O34" s="583"/>
      <c r="P34" s="584"/>
    </row>
    <row r="35" spans="1:16" ht="15" customHeight="1">
      <c r="A35" s="585" t="s">
        <v>997</v>
      </c>
      <c r="B35" s="586"/>
      <c r="C35" s="586"/>
      <c r="D35" s="586"/>
      <c r="E35" s="586"/>
      <c r="F35" s="586"/>
      <c r="G35" s="586"/>
      <c r="H35" s="586"/>
      <c r="I35" s="586"/>
      <c r="J35" s="586"/>
      <c r="K35" s="586"/>
      <c r="L35" s="586"/>
      <c r="M35" s="586"/>
      <c r="N35" s="586"/>
      <c r="O35" s="586"/>
      <c r="P35" s="587"/>
    </row>
    <row r="36" spans="1:16" ht="15" customHeight="1">
      <c r="A36" s="585"/>
      <c r="B36" s="586"/>
      <c r="C36" s="586"/>
      <c r="D36" s="586"/>
      <c r="E36" s="586"/>
      <c r="F36" s="586"/>
      <c r="G36" s="586"/>
      <c r="H36" s="586"/>
      <c r="I36" s="586"/>
      <c r="J36" s="586"/>
      <c r="K36" s="586"/>
      <c r="L36" s="586"/>
      <c r="M36" s="586"/>
      <c r="N36" s="586"/>
      <c r="O36" s="586"/>
      <c r="P36" s="587"/>
    </row>
    <row r="37" spans="1:16" ht="15" customHeight="1">
      <c r="A37" s="585"/>
      <c r="B37" s="586"/>
      <c r="C37" s="586"/>
      <c r="D37" s="586"/>
      <c r="E37" s="586"/>
      <c r="F37" s="586"/>
      <c r="G37" s="586"/>
      <c r="H37" s="586"/>
      <c r="I37" s="586"/>
      <c r="J37" s="586"/>
      <c r="K37" s="586"/>
      <c r="L37" s="586"/>
      <c r="M37" s="586"/>
      <c r="N37" s="586"/>
      <c r="O37" s="586"/>
      <c r="P37" s="587"/>
    </row>
    <row r="38" spans="1:16" ht="15" customHeight="1">
      <c r="A38" s="585"/>
      <c r="B38" s="586"/>
      <c r="C38" s="586"/>
      <c r="D38" s="586"/>
      <c r="E38" s="586"/>
      <c r="F38" s="586"/>
      <c r="G38" s="586"/>
      <c r="H38" s="586"/>
      <c r="I38" s="586"/>
      <c r="J38" s="586"/>
      <c r="K38" s="586"/>
      <c r="L38" s="586"/>
      <c r="M38" s="586"/>
      <c r="N38" s="586"/>
      <c r="O38" s="586"/>
      <c r="P38" s="587"/>
    </row>
    <row r="39" spans="1:16" ht="15">
      <c r="A39" s="585"/>
      <c r="B39" s="586"/>
      <c r="C39" s="586"/>
      <c r="D39" s="586"/>
      <c r="E39" s="586"/>
      <c r="F39" s="586"/>
      <c r="G39" s="586"/>
      <c r="H39" s="586"/>
      <c r="I39" s="586"/>
      <c r="J39" s="586"/>
      <c r="K39" s="586"/>
      <c r="L39" s="586"/>
      <c r="M39" s="586"/>
      <c r="N39" s="586"/>
      <c r="O39" s="586"/>
      <c r="P39" s="587"/>
    </row>
    <row r="40" spans="1:16" ht="15">
      <c r="A40" s="585"/>
      <c r="B40" s="586"/>
      <c r="C40" s="586"/>
      <c r="D40" s="586"/>
      <c r="E40" s="586"/>
      <c r="F40" s="586"/>
      <c r="G40" s="586"/>
      <c r="H40" s="586"/>
      <c r="I40" s="586"/>
      <c r="J40" s="586"/>
      <c r="K40" s="586"/>
      <c r="L40" s="586"/>
      <c r="M40" s="586"/>
      <c r="N40" s="586"/>
      <c r="O40" s="586"/>
      <c r="P40" s="587"/>
    </row>
    <row r="41" spans="1:16" ht="15">
      <c r="A41" s="585"/>
      <c r="B41" s="586"/>
      <c r="C41" s="586"/>
      <c r="D41" s="586"/>
      <c r="E41" s="586"/>
      <c r="F41" s="586"/>
      <c r="G41" s="586"/>
      <c r="H41" s="586"/>
      <c r="I41" s="586"/>
      <c r="J41" s="586"/>
      <c r="K41" s="586"/>
      <c r="L41" s="586"/>
      <c r="M41" s="586"/>
      <c r="N41" s="586"/>
      <c r="O41" s="586"/>
      <c r="P41" s="587"/>
    </row>
    <row r="42" spans="1:16" ht="15">
      <c r="A42" s="585"/>
      <c r="B42" s="586"/>
      <c r="C42" s="586"/>
      <c r="D42" s="586"/>
      <c r="E42" s="586"/>
      <c r="F42" s="586"/>
      <c r="G42" s="586"/>
      <c r="H42" s="586"/>
      <c r="I42" s="586"/>
      <c r="J42" s="586"/>
      <c r="K42" s="586"/>
      <c r="L42" s="586"/>
      <c r="M42" s="586"/>
      <c r="N42" s="586"/>
      <c r="O42" s="586"/>
      <c r="P42" s="587"/>
    </row>
    <row r="43" spans="1:16" ht="15">
      <c r="A43" s="585"/>
      <c r="B43" s="586"/>
      <c r="C43" s="586"/>
      <c r="D43" s="586"/>
      <c r="E43" s="586"/>
      <c r="F43" s="586"/>
      <c r="G43" s="586"/>
      <c r="H43" s="586"/>
      <c r="I43" s="586"/>
      <c r="J43" s="586"/>
      <c r="K43" s="586"/>
      <c r="L43" s="586"/>
      <c r="M43" s="586"/>
      <c r="N43" s="586"/>
      <c r="O43" s="586"/>
      <c r="P43" s="587"/>
    </row>
    <row r="44" spans="1:16" ht="15">
      <c r="A44" s="585"/>
      <c r="B44" s="586"/>
      <c r="C44" s="586"/>
      <c r="D44" s="586"/>
      <c r="E44" s="586"/>
      <c r="F44" s="586"/>
      <c r="G44" s="586"/>
      <c r="H44" s="586"/>
      <c r="I44" s="586"/>
      <c r="J44" s="586"/>
      <c r="K44" s="586"/>
      <c r="L44" s="586"/>
      <c r="M44" s="586"/>
      <c r="N44" s="586"/>
      <c r="O44" s="586"/>
      <c r="P44" s="587"/>
    </row>
    <row r="45" spans="1:16" ht="15">
      <c r="A45" s="585"/>
      <c r="B45" s="586"/>
      <c r="C45" s="586"/>
      <c r="D45" s="586"/>
      <c r="E45" s="586"/>
      <c r="F45" s="586"/>
      <c r="G45" s="586"/>
      <c r="H45" s="586"/>
      <c r="I45" s="586"/>
      <c r="J45" s="586"/>
      <c r="K45" s="586"/>
      <c r="L45" s="586"/>
      <c r="M45" s="586"/>
      <c r="N45" s="586"/>
      <c r="O45" s="586"/>
      <c r="P45" s="587"/>
    </row>
    <row r="46" spans="1:16" ht="15">
      <c r="A46" s="585"/>
      <c r="B46" s="586"/>
      <c r="C46" s="586"/>
      <c r="D46" s="586"/>
      <c r="E46" s="586"/>
      <c r="F46" s="586"/>
      <c r="G46" s="586"/>
      <c r="H46" s="586"/>
      <c r="I46" s="586"/>
      <c r="J46" s="586"/>
      <c r="K46" s="586"/>
      <c r="L46" s="586"/>
      <c r="M46" s="586"/>
      <c r="N46" s="586"/>
      <c r="O46" s="586"/>
      <c r="P46" s="587"/>
    </row>
    <row r="47" spans="1:16" ht="78.75" customHeight="1">
      <c r="A47" s="585"/>
      <c r="B47" s="586"/>
      <c r="C47" s="586"/>
      <c r="D47" s="586"/>
      <c r="E47" s="586"/>
      <c r="F47" s="586"/>
      <c r="G47" s="586"/>
      <c r="H47" s="586"/>
      <c r="I47" s="586"/>
      <c r="J47" s="586"/>
      <c r="K47" s="586"/>
      <c r="L47" s="586"/>
      <c r="M47" s="586"/>
      <c r="N47" s="586"/>
      <c r="O47" s="586"/>
      <c r="P47" s="587"/>
    </row>
    <row r="48" spans="1:16" ht="15" customHeight="1">
      <c r="A48" s="585" t="s">
        <v>998</v>
      </c>
      <c r="B48" s="586"/>
      <c r="C48" s="586"/>
      <c r="D48" s="586"/>
      <c r="E48" s="586"/>
      <c r="F48" s="586"/>
      <c r="G48" s="586"/>
      <c r="H48" s="586"/>
      <c r="I48" s="586"/>
      <c r="J48" s="586"/>
      <c r="K48" s="586"/>
      <c r="L48" s="586"/>
      <c r="M48" s="586"/>
      <c r="N48" s="586"/>
      <c r="O48" s="586"/>
      <c r="P48" s="587"/>
    </row>
    <row r="49" spans="1:16" ht="15" customHeight="1">
      <c r="A49" s="585"/>
      <c r="B49" s="586"/>
      <c r="C49" s="586"/>
      <c r="D49" s="586"/>
      <c r="E49" s="586"/>
      <c r="F49" s="586"/>
      <c r="G49" s="586"/>
      <c r="H49" s="586"/>
      <c r="I49" s="586"/>
      <c r="J49" s="586"/>
      <c r="K49" s="586"/>
      <c r="L49" s="586"/>
      <c r="M49" s="586"/>
      <c r="N49" s="586"/>
      <c r="O49" s="586"/>
      <c r="P49" s="587"/>
    </row>
    <row r="50" spans="1:16" ht="15" customHeight="1">
      <c r="A50" s="585"/>
      <c r="B50" s="586"/>
      <c r="C50" s="586"/>
      <c r="D50" s="586"/>
      <c r="E50" s="586"/>
      <c r="F50" s="586"/>
      <c r="G50" s="586"/>
      <c r="H50" s="586"/>
      <c r="I50" s="586"/>
      <c r="J50" s="586"/>
      <c r="K50" s="586"/>
      <c r="L50" s="586"/>
      <c r="M50" s="586"/>
      <c r="N50" s="586"/>
      <c r="O50" s="586"/>
      <c r="P50" s="587"/>
    </row>
    <row r="51" spans="1:16" ht="15" customHeight="1">
      <c r="A51" s="585"/>
      <c r="B51" s="586"/>
      <c r="C51" s="586"/>
      <c r="D51" s="586"/>
      <c r="E51" s="586"/>
      <c r="F51" s="586"/>
      <c r="G51" s="586"/>
      <c r="H51" s="586"/>
      <c r="I51" s="586"/>
      <c r="J51" s="586"/>
      <c r="K51" s="586"/>
      <c r="L51" s="586"/>
      <c r="M51" s="586"/>
      <c r="N51" s="586"/>
      <c r="O51" s="586"/>
      <c r="P51" s="587"/>
    </row>
    <row r="52" spans="1:16" ht="15" customHeight="1">
      <c r="A52" s="585"/>
      <c r="B52" s="586"/>
      <c r="C52" s="586"/>
      <c r="D52" s="586"/>
      <c r="E52" s="586"/>
      <c r="F52" s="586"/>
      <c r="G52" s="586"/>
      <c r="H52" s="586"/>
      <c r="I52" s="586"/>
      <c r="J52" s="586"/>
      <c r="K52" s="586"/>
      <c r="L52" s="586"/>
      <c r="M52" s="586"/>
      <c r="N52" s="586"/>
      <c r="O52" s="586"/>
      <c r="P52" s="587"/>
    </row>
    <row r="53" spans="1:16" ht="15" customHeight="1">
      <c r="A53" s="585"/>
      <c r="B53" s="586"/>
      <c r="C53" s="586"/>
      <c r="D53" s="586"/>
      <c r="E53" s="586"/>
      <c r="F53" s="586"/>
      <c r="G53" s="586"/>
      <c r="H53" s="586"/>
      <c r="I53" s="586"/>
      <c r="J53" s="586"/>
      <c r="K53" s="586"/>
      <c r="L53" s="586"/>
      <c r="M53" s="586"/>
      <c r="N53" s="586"/>
      <c r="O53" s="586"/>
      <c r="P53" s="587"/>
    </row>
    <row r="54" spans="1:16" ht="15" customHeight="1">
      <c r="A54" s="585"/>
      <c r="B54" s="586"/>
      <c r="C54" s="586"/>
      <c r="D54" s="586"/>
      <c r="E54" s="586"/>
      <c r="F54" s="586"/>
      <c r="G54" s="586"/>
      <c r="H54" s="586"/>
      <c r="I54" s="586"/>
      <c r="J54" s="586"/>
      <c r="K54" s="586"/>
      <c r="L54" s="586"/>
      <c r="M54" s="586"/>
      <c r="N54" s="586"/>
      <c r="O54" s="586"/>
      <c r="P54" s="587"/>
    </row>
    <row r="55" spans="1:16" ht="15" customHeight="1">
      <c r="A55" s="585"/>
      <c r="B55" s="586"/>
      <c r="C55" s="586"/>
      <c r="D55" s="586"/>
      <c r="E55" s="586"/>
      <c r="F55" s="586"/>
      <c r="G55" s="586"/>
      <c r="H55" s="586"/>
      <c r="I55" s="586"/>
      <c r="J55" s="586"/>
      <c r="K55" s="586"/>
      <c r="L55" s="586"/>
      <c r="M55" s="586"/>
      <c r="N55" s="586"/>
      <c r="O55" s="586"/>
      <c r="P55" s="587"/>
    </row>
    <row r="56" spans="1:16" ht="15" customHeight="1">
      <c r="A56" s="585"/>
      <c r="B56" s="586"/>
      <c r="C56" s="586"/>
      <c r="D56" s="586"/>
      <c r="E56" s="586"/>
      <c r="F56" s="586"/>
      <c r="G56" s="586"/>
      <c r="H56" s="586"/>
      <c r="I56" s="586"/>
      <c r="J56" s="586"/>
      <c r="K56" s="586"/>
      <c r="L56" s="586"/>
      <c r="M56" s="586"/>
      <c r="N56" s="586"/>
      <c r="O56" s="586"/>
      <c r="P56" s="587"/>
    </row>
    <row r="57" spans="1:16" ht="289.5" customHeight="1" thickBot="1">
      <c r="A57" s="588"/>
      <c r="B57" s="589"/>
      <c r="C57" s="589"/>
      <c r="D57" s="589"/>
      <c r="E57" s="589"/>
      <c r="F57" s="589"/>
      <c r="G57" s="589"/>
      <c r="H57" s="589"/>
      <c r="I57" s="589"/>
      <c r="J57" s="589"/>
      <c r="K57" s="589"/>
      <c r="L57" s="589"/>
      <c r="M57" s="589"/>
      <c r="N57" s="589"/>
      <c r="O57" s="589"/>
      <c r="P57" s="590"/>
    </row>
    <row r="58" spans="1:16" ht="18.75" customHeight="1">
      <c r="A58" s="595" t="s">
        <v>1050</v>
      </c>
      <c r="B58" s="596"/>
      <c r="C58" s="596"/>
      <c r="D58" s="596"/>
      <c r="E58" s="596"/>
      <c r="F58" s="596"/>
      <c r="G58" s="596"/>
      <c r="H58" s="596"/>
      <c r="I58" s="596"/>
      <c r="J58" s="596"/>
      <c r="K58" s="596"/>
      <c r="L58" s="596"/>
      <c r="M58" s="596"/>
      <c r="N58" s="596"/>
      <c r="O58" s="596"/>
      <c r="P58" s="597"/>
    </row>
    <row r="59" spans="1:16" ht="106.5" customHeight="1">
      <c r="A59" s="585"/>
      <c r="B59" s="586"/>
      <c r="C59" s="586"/>
      <c r="D59" s="586"/>
      <c r="E59" s="586"/>
      <c r="F59" s="586"/>
      <c r="G59" s="586"/>
      <c r="H59" s="586"/>
      <c r="I59" s="586"/>
      <c r="J59" s="586"/>
      <c r="K59" s="586"/>
      <c r="L59" s="586"/>
      <c r="M59" s="586"/>
      <c r="N59" s="586"/>
      <c r="O59" s="586"/>
      <c r="P59" s="587"/>
    </row>
    <row r="60" spans="1:16" ht="63" customHeight="1">
      <c r="A60" s="585"/>
      <c r="B60" s="586"/>
      <c r="C60" s="586"/>
      <c r="D60" s="586"/>
      <c r="E60" s="586"/>
      <c r="F60" s="586"/>
      <c r="G60" s="586"/>
      <c r="H60" s="586"/>
      <c r="I60" s="586"/>
      <c r="J60" s="586"/>
      <c r="K60" s="586"/>
      <c r="L60" s="586"/>
      <c r="M60" s="586"/>
      <c r="N60" s="586"/>
      <c r="O60" s="586"/>
      <c r="P60" s="587"/>
    </row>
    <row r="61" spans="1:16" ht="15">
      <c r="A61" s="585"/>
      <c r="B61" s="586"/>
      <c r="C61" s="586"/>
      <c r="D61" s="586"/>
      <c r="E61" s="586"/>
      <c r="F61" s="586"/>
      <c r="G61" s="586"/>
      <c r="H61" s="586"/>
      <c r="I61" s="586"/>
      <c r="J61" s="586"/>
      <c r="K61" s="586"/>
      <c r="L61" s="586"/>
      <c r="M61" s="586"/>
      <c r="N61" s="586"/>
      <c r="O61" s="586"/>
      <c r="P61" s="587"/>
    </row>
    <row r="62" spans="1:16" ht="15">
      <c r="A62" s="585"/>
      <c r="B62" s="586"/>
      <c r="C62" s="586"/>
      <c r="D62" s="586"/>
      <c r="E62" s="586"/>
      <c r="F62" s="586"/>
      <c r="G62" s="586"/>
      <c r="H62" s="586"/>
      <c r="I62" s="586"/>
      <c r="J62" s="586"/>
      <c r="K62" s="586"/>
      <c r="L62" s="586"/>
      <c r="M62" s="586"/>
      <c r="N62" s="586"/>
      <c r="O62" s="586"/>
      <c r="P62" s="587"/>
    </row>
    <row r="63" spans="1:16" ht="15">
      <c r="A63" s="585"/>
      <c r="B63" s="586"/>
      <c r="C63" s="586"/>
      <c r="D63" s="586"/>
      <c r="E63" s="586"/>
      <c r="F63" s="586"/>
      <c r="G63" s="586"/>
      <c r="H63" s="586"/>
      <c r="I63" s="586"/>
      <c r="J63" s="586"/>
      <c r="K63" s="586"/>
      <c r="L63" s="586"/>
      <c r="M63" s="586"/>
      <c r="N63" s="586"/>
      <c r="O63" s="586"/>
      <c r="P63" s="587"/>
    </row>
    <row r="64" spans="1:16" ht="15">
      <c r="A64" s="585"/>
      <c r="B64" s="586"/>
      <c r="C64" s="586"/>
      <c r="D64" s="586"/>
      <c r="E64" s="586"/>
      <c r="F64" s="586"/>
      <c r="G64" s="586"/>
      <c r="H64" s="586"/>
      <c r="I64" s="586"/>
      <c r="J64" s="586"/>
      <c r="K64" s="586"/>
      <c r="L64" s="586"/>
      <c r="M64" s="586"/>
      <c r="N64" s="586"/>
      <c r="O64" s="586"/>
      <c r="P64" s="587"/>
    </row>
    <row r="65" spans="1:16" ht="15">
      <c r="A65" s="585"/>
      <c r="B65" s="586"/>
      <c r="C65" s="586"/>
      <c r="D65" s="586"/>
      <c r="E65" s="586"/>
      <c r="F65" s="586"/>
      <c r="G65" s="586"/>
      <c r="H65" s="586"/>
      <c r="I65" s="586"/>
      <c r="J65" s="586"/>
      <c r="K65" s="586"/>
      <c r="L65" s="586"/>
      <c r="M65" s="586"/>
      <c r="N65" s="586"/>
      <c r="O65" s="586"/>
      <c r="P65" s="587"/>
    </row>
    <row r="66" spans="1:16" ht="15">
      <c r="A66" s="585"/>
      <c r="B66" s="586"/>
      <c r="C66" s="586"/>
      <c r="D66" s="586"/>
      <c r="E66" s="586"/>
      <c r="F66" s="586"/>
      <c r="G66" s="586"/>
      <c r="H66" s="586"/>
      <c r="I66" s="586"/>
      <c r="J66" s="586"/>
      <c r="K66" s="586"/>
      <c r="L66" s="586"/>
      <c r="M66" s="586"/>
      <c r="N66" s="586"/>
      <c r="O66" s="586"/>
      <c r="P66" s="587"/>
    </row>
    <row r="67" spans="1:16" ht="15">
      <c r="A67" s="585"/>
      <c r="B67" s="586"/>
      <c r="C67" s="586"/>
      <c r="D67" s="586"/>
      <c r="E67" s="586"/>
      <c r="F67" s="586"/>
      <c r="G67" s="586"/>
      <c r="H67" s="586"/>
      <c r="I67" s="586"/>
      <c r="J67" s="586"/>
      <c r="K67" s="586"/>
      <c r="L67" s="586"/>
      <c r="M67" s="586"/>
      <c r="N67" s="586"/>
      <c r="O67" s="586"/>
      <c r="P67" s="587"/>
    </row>
    <row r="68" spans="1:16" ht="15">
      <c r="A68" s="585"/>
      <c r="B68" s="586"/>
      <c r="C68" s="586"/>
      <c r="D68" s="586"/>
      <c r="E68" s="586"/>
      <c r="F68" s="586"/>
      <c r="G68" s="586"/>
      <c r="H68" s="586"/>
      <c r="I68" s="586"/>
      <c r="J68" s="586"/>
      <c r="K68" s="586"/>
      <c r="L68" s="586"/>
      <c r="M68" s="586"/>
      <c r="N68" s="586"/>
      <c r="O68" s="586"/>
      <c r="P68" s="587"/>
    </row>
    <row r="69" spans="1:16" ht="15">
      <c r="A69" s="585"/>
      <c r="B69" s="586"/>
      <c r="C69" s="586"/>
      <c r="D69" s="586"/>
      <c r="E69" s="586"/>
      <c r="F69" s="586"/>
      <c r="G69" s="586"/>
      <c r="H69" s="586"/>
      <c r="I69" s="586"/>
      <c r="J69" s="586"/>
      <c r="K69" s="586"/>
      <c r="L69" s="586"/>
      <c r="M69" s="586"/>
      <c r="N69" s="586"/>
      <c r="O69" s="586"/>
      <c r="P69" s="587"/>
    </row>
    <row r="70" spans="1:16" ht="15">
      <c r="A70" s="585"/>
      <c r="B70" s="586"/>
      <c r="C70" s="586"/>
      <c r="D70" s="586"/>
      <c r="E70" s="586"/>
      <c r="F70" s="586"/>
      <c r="G70" s="586"/>
      <c r="H70" s="586"/>
      <c r="I70" s="586"/>
      <c r="J70" s="586"/>
      <c r="K70" s="586"/>
      <c r="L70" s="586"/>
      <c r="M70" s="586"/>
      <c r="N70" s="586"/>
      <c r="O70" s="586"/>
      <c r="P70" s="587"/>
    </row>
    <row r="71" spans="1:16" ht="15">
      <c r="A71" s="585"/>
      <c r="B71" s="586"/>
      <c r="C71" s="586"/>
      <c r="D71" s="586"/>
      <c r="E71" s="586"/>
      <c r="F71" s="586"/>
      <c r="G71" s="586"/>
      <c r="H71" s="586"/>
      <c r="I71" s="586"/>
      <c r="J71" s="586"/>
      <c r="K71" s="586"/>
      <c r="L71" s="586"/>
      <c r="M71" s="586"/>
      <c r="N71" s="586"/>
      <c r="O71" s="586"/>
      <c r="P71" s="587"/>
    </row>
    <row r="72" spans="1:16" ht="15">
      <c r="A72" s="585"/>
      <c r="B72" s="586"/>
      <c r="C72" s="586"/>
      <c r="D72" s="586"/>
      <c r="E72" s="586"/>
      <c r="F72" s="586"/>
      <c r="G72" s="586"/>
      <c r="H72" s="586"/>
      <c r="I72" s="586"/>
      <c r="J72" s="586"/>
      <c r="K72" s="586"/>
      <c r="L72" s="586"/>
      <c r="M72" s="586"/>
      <c r="N72" s="586"/>
      <c r="O72" s="586"/>
      <c r="P72" s="587"/>
    </row>
    <row r="73" spans="1:16" ht="15">
      <c r="A73" s="585"/>
      <c r="B73" s="586"/>
      <c r="C73" s="586"/>
      <c r="D73" s="586"/>
      <c r="E73" s="586"/>
      <c r="F73" s="586"/>
      <c r="G73" s="586"/>
      <c r="H73" s="586"/>
      <c r="I73" s="586"/>
      <c r="J73" s="586"/>
      <c r="K73" s="586"/>
      <c r="L73" s="586"/>
      <c r="M73" s="586"/>
      <c r="N73" s="586"/>
      <c r="O73" s="586"/>
      <c r="P73" s="587"/>
    </row>
    <row r="74" spans="1:16" ht="261" customHeight="1">
      <c r="A74" s="585"/>
      <c r="B74" s="586"/>
      <c r="C74" s="586"/>
      <c r="D74" s="586"/>
      <c r="E74" s="586"/>
      <c r="F74" s="586"/>
      <c r="G74" s="586"/>
      <c r="H74" s="586"/>
      <c r="I74" s="586"/>
      <c r="J74" s="586"/>
      <c r="K74" s="586"/>
      <c r="L74" s="586"/>
      <c r="M74" s="586"/>
      <c r="N74" s="586"/>
      <c r="O74" s="586"/>
      <c r="P74" s="587"/>
    </row>
    <row r="75" spans="1:16" ht="18.75" customHeight="1">
      <c r="A75" s="585" t="s">
        <v>1051</v>
      </c>
      <c r="B75" s="586"/>
      <c r="C75" s="586"/>
      <c r="D75" s="586"/>
      <c r="E75" s="586"/>
      <c r="F75" s="586"/>
      <c r="G75" s="586"/>
      <c r="H75" s="586"/>
      <c r="I75" s="586"/>
      <c r="J75" s="586"/>
      <c r="K75" s="586"/>
      <c r="L75" s="586"/>
      <c r="M75" s="586"/>
      <c r="N75" s="586"/>
      <c r="O75" s="586"/>
      <c r="P75" s="587"/>
    </row>
    <row r="76" spans="1:16" ht="15">
      <c r="A76" s="585"/>
      <c r="B76" s="586"/>
      <c r="C76" s="586"/>
      <c r="D76" s="586"/>
      <c r="E76" s="586"/>
      <c r="F76" s="586"/>
      <c r="G76" s="586"/>
      <c r="H76" s="586"/>
      <c r="I76" s="586"/>
      <c r="J76" s="586"/>
      <c r="K76" s="586"/>
      <c r="L76" s="586"/>
      <c r="M76" s="586"/>
      <c r="N76" s="586"/>
      <c r="O76" s="586"/>
      <c r="P76" s="587"/>
    </row>
    <row r="77" spans="1:16" ht="15">
      <c r="A77" s="585"/>
      <c r="B77" s="586"/>
      <c r="C77" s="586"/>
      <c r="D77" s="586"/>
      <c r="E77" s="586"/>
      <c r="F77" s="586"/>
      <c r="G77" s="586"/>
      <c r="H77" s="586"/>
      <c r="I77" s="586"/>
      <c r="J77" s="586"/>
      <c r="K77" s="586"/>
      <c r="L77" s="586"/>
      <c r="M77" s="586"/>
      <c r="N77" s="586"/>
      <c r="O77" s="586"/>
      <c r="P77" s="587"/>
    </row>
    <row r="78" spans="1:16" ht="15">
      <c r="A78" s="585"/>
      <c r="B78" s="586"/>
      <c r="C78" s="586"/>
      <c r="D78" s="586"/>
      <c r="E78" s="586"/>
      <c r="F78" s="586"/>
      <c r="G78" s="586"/>
      <c r="H78" s="586"/>
      <c r="I78" s="586"/>
      <c r="J78" s="586"/>
      <c r="K78" s="586"/>
      <c r="L78" s="586"/>
      <c r="M78" s="586"/>
      <c r="N78" s="586"/>
      <c r="O78" s="586"/>
      <c r="P78" s="587"/>
    </row>
    <row r="79" spans="1:16" ht="15">
      <c r="A79" s="585"/>
      <c r="B79" s="586"/>
      <c r="C79" s="586"/>
      <c r="D79" s="586"/>
      <c r="E79" s="586"/>
      <c r="F79" s="586"/>
      <c r="G79" s="586"/>
      <c r="H79" s="586"/>
      <c r="I79" s="586"/>
      <c r="J79" s="586"/>
      <c r="K79" s="586"/>
      <c r="L79" s="586"/>
      <c r="M79" s="586"/>
      <c r="N79" s="586"/>
      <c r="O79" s="586"/>
      <c r="P79" s="587"/>
    </row>
    <row r="80" spans="1:16" ht="15">
      <c r="A80" s="585"/>
      <c r="B80" s="586"/>
      <c r="C80" s="586"/>
      <c r="D80" s="586"/>
      <c r="E80" s="586"/>
      <c r="F80" s="586"/>
      <c r="G80" s="586"/>
      <c r="H80" s="586"/>
      <c r="I80" s="586"/>
      <c r="J80" s="586"/>
      <c r="K80" s="586"/>
      <c r="L80" s="586"/>
      <c r="M80" s="586"/>
      <c r="N80" s="586"/>
      <c r="O80" s="586"/>
      <c r="P80" s="587"/>
    </row>
    <row r="81" spans="1:16" ht="15">
      <c r="A81" s="585"/>
      <c r="B81" s="586"/>
      <c r="C81" s="586"/>
      <c r="D81" s="586"/>
      <c r="E81" s="586"/>
      <c r="F81" s="586"/>
      <c r="G81" s="586"/>
      <c r="H81" s="586"/>
      <c r="I81" s="586"/>
      <c r="J81" s="586"/>
      <c r="K81" s="586"/>
      <c r="L81" s="586"/>
      <c r="M81" s="586"/>
      <c r="N81" s="586"/>
      <c r="O81" s="586"/>
      <c r="P81" s="587"/>
    </row>
    <row r="82" spans="1:16" ht="15">
      <c r="A82" s="585"/>
      <c r="B82" s="586"/>
      <c r="C82" s="586"/>
      <c r="D82" s="586"/>
      <c r="E82" s="586"/>
      <c r="F82" s="586"/>
      <c r="G82" s="586"/>
      <c r="H82" s="586"/>
      <c r="I82" s="586"/>
      <c r="J82" s="586"/>
      <c r="K82" s="586"/>
      <c r="L82" s="586"/>
      <c r="M82" s="586"/>
      <c r="N82" s="586"/>
      <c r="O82" s="586"/>
      <c r="P82" s="587"/>
    </row>
    <row r="83" spans="1:16" ht="15">
      <c r="A83" s="585"/>
      <c r="B83" s="586"/>
      <c r="C83" s="586"/>
      <c r="D83" s="586"/>
      <c r="E83" s="586"/>
      <c r="F83" s="586"/>
      <c r="G83" s="586"/>
      <c r="H83" s="586"/>
      <c r="I83" s="586"/>
      <c r="J83" s="586"/>
      <c r="K83" s="586"/>
      <c r="L83" s="586"/>
      <c r="M83" s="586"/>
      <c r="N83" s="586"/>
      <c r="O83" s="586"/>
      <c r="P83" s="587"/>
    </row>
    <row r="84" spans="1:16" ht="15">
      <c r="A84" s="585"/>
      <c r="B84" s="586"/>
      <c r="C84" s="586"/>
      <c r="D84" s="586"/>
      <c r="E84" s="586"/>
      <c r="F84" s="586"/>
      <c r="G84" s="586"/>
      <c r="H84" s="586"/>
      <c r="I84" s="586"/>
      <c r="J84" s="586"/>
      <c r="K84" s="586"/>
      <c r="L84" s="586"/>
      <c r="M84" s="586"/>
      <c r="N84" s="586"/>
      <c r="O84" s="586"/>
      <c r="P84" s="587"/>
    </row>
    <row r="85" spans="1:16" ht="15">
      <c r="A85" s="585"/>
      <c r="B85" s="586"/>
      <c r="C85" s="586"/>
      <c r="D85" s="586"/>
      <c r="E85" s="586"/>
      <c r="F85" s="586"/>
      <c r="G85" s="586"/>
      <c r="H85" s="586"/>
      <c r="I85" s="586"/>
      <c r="J85" s="586"/>
      <c r="K85" s="586"/>
      <c r="L85" s="586"/>
      <c r="M85" s="586"/>
      <c r="N85" s="586"/>
      <c r="O85" s="586"/>
      <c r="P85" s="587"/>
    </row>
    <row r="86" spans="1:16" ht="15">
      <c r="A86" s="585"/>
      <c r="B86" s="586"/>
      <c r="C86" s="586"/>
      <c r="D86" s="586"/>
      <c r="E86" s="586"/>
      <c r="F86" s="586"/>
      <c r="G86" s="586"/>
      <c r="H86" s="586"/>
      <c r="I86" s="586"/>
      <c r="J86" s="586"/>
      <c r="K86" s="586"/>
      <c r="L86" s="586"/>
      <c r="M86" s="586"/>
      <c r="N86" s="586"/>
      <c r="O86" s="586"/>
      <c r="P86" s="587"/>
    </row>
    <row r="87" spans="1:16" ht="15">
      <c r="A87" s="585"/>
      <c r="B87" s="586"/>
      <c r="C87" s="586"/>
      <c r="D87" s="586"/>
      <c r="E87" s="586"/>
      <c r="F87" s="586"/>
      <c r="G87" s="586"/>
      <c r="H87" s="586"/>
      <c r="I87" s="586"/>
      <c r="J87" s="586"/>
      <c r="K87" s="586"/>
      <c r="L87" s="586"/>
      <c r="M87" s="586"/>
      <c r="N87" s="586"/>
      <c r="O87" s="586"/>
      <c r="P87" s="587"/>
    </row>
    <row r="88" spans="1:16" ht="15">
      <c r="A88" s="585"/>
      <c r="B88" s="586"/>
      <c r="C88" s="586"/>
      <c r="D88" s="586"/>
      <c r="E88" s="586"/>
      <c r="F88" s="586"/>
      <c r="G88" s="586"/>
      <c r="H88" s="586"/>
      <c r="I88" s="586"/>
      <c r="J88" s="586"/>
      <c r="K88" s="586"/>
      <c r="L88" s="586"/>
      <c r="M88" s="586"/>
      <c r="N88" s="586"/>
      <c r="O88" s="586"/>
      <c r="P88" s="587"/>
    </row>
    <row r="89" spans="1:16" ht="15">
      <c r="A89" s="585"/>
      <c r="B89" s="586"/>
      <c r="C89" s="586"/>
      <c r="D89" s="586"/>
      <c r="E89" s="586"/>
      <c r="F89" s="586"/>
      <c r="G89" s="586"/>
      <c r="H89" s="586"/>
      <c r="I89" s="586"/>
      <c r="J89" s="586"/>
      <c r="K89" s="586"/>
      <c r="L89" s="586"/>
      <c r="M89" s="586"/>
      <c r="N89" s="586"/>
      <c r="O89" s="586"/>
      <c r="P89" s="587"/>
    </row>
    <row r="90" spans="1:16" ht="15">
      <c r="A90" s="585"/>
      <c r="B90" s="586"/>
      <c r="C90" s="586"/>
      <c r="D90" s="586"/>
      <c r="E90" s="586"/>
      <c r="F90" s="586"/>
      <c r="G90" s="586"/>
      <c r="H90" s="586"/>
      <c r="I90" s="586"/>
      <c r="J90" s="586"/>
      <c r="K90" s="586"/>
      <c r="L90" s="586"/>
      <c r="M90" s="586"/>
      <c r="N90" s="586"/>
      <c r="O90" s="586"/>
      <c r="P90" s="587"/>
    </row>
    <row r="91" spans="1:16" ht="15">
      <c r="A91" s="585"/>
      <c r="B91" s="586"/>
      <c r="C91" s="586"/>
      <c r="D91" s="586"/>
      <c r="E91" s="586"/>
      <c r="F91" s="586"/>
      <c r="G91" s="586"/>
      <c r="H91" s="586"/>
      <c r="I91" s="586"/>
      <c r="J91" s="586"/>
      <c r="K91" s="586"/>
      <c r="L91" s="586"/>
      <c r="M91" s="586"/>
      <c r="N91" s="586"/>
      <c r="O91" s="586"/>
      <c r="P91" s="587"/>
    </row>
    <row r="92" spans="1:16" ht="15">
      <c r="A92" s="585"/>
      <c r="B92" s="586"/>
      <c r="C92" s="586"/>
      <c r="D92" s="586"/>
      <c r="E92" s="586"/>
      <c r="F92" s="586"/>
      <c r="G92" s="586"/>
      <c r="H92" s="586"/>
      <c r="I92" s="586"/>
      <c r="J92" s="586"/>
      <c r="K92" s="586"/>
      <c r="L92" s="586"/>
      <c r="M92" s="586"/>
      <c r="N92" s="586"/>
      <c r="O92" s="586"/>
      <c r="P92" s="587"/>
    </row>
    <row r="93" spans="1:16" ht="15">
      <c r="A93" s="585"/>
      <c r="B93" s="586"/>
      <c r="C93" s="586"/>
      <c r="D93" s="586"/>
      <c r="E93" s="586"/>
      <c r="F93" s="586"/>
      <c r="G93" s="586"/>
      <c r="H93" s="586"/>
      <c r="I93" s="586"/>
      <c r="J93" s="586"/>
      <c r="K93" s="586"/>
      <c r="L93" s="586"/>
      <c r="M93" s="586"/>
      <c r="N93" s="586"/>
      <c r="O93" s="586"/>
      <c r="P93" s="587"/>
    </row>
    <row r="94" spans="1:16" ht="15">
      <c r="A94" s="585"/>
      <c r="B94" s="586"/>
      <c r="C94" s="586"/>
      <c r="D94" s="586"/>
      <c r="E94" s="586"/>
      <c r="F94" s="586"/>
      <c r="G94" s="586"/>
      <c r="H94" s="586"/>
      <c r="I94" s="586"/>
      <c r="J94" s="586"/>
      <c r="K94" s="586"/>
      <c r="L94" s="586"/>
      <c r="M94" s="586"/>
      <c r="N94" s="586"/>
      <c r="O94" s="586"/>
      <c r="P94" s="587"/>
    </row>
    <row r="95" spans="1:16" ht="15">
      <c r="A95" s="585"/>
      <c r="B95" s="586"/>
      <c r="C95" s="586"/>
      <c r="D95" s="586"/>
      <c r="E95" s="586"/>
      <c r="F95" s="586"/>
      <c r="G95" s="586"/>
      <c r="H95" s="586"/>
      <c r="I95" s="586"/>
      <c r="J95" s="586"/>
      <c r="K95" s="586"/>
      <c r="L95" s="586"/>
      <c r="M95" s="586"/>
      <c r="N95" s="586"/>
      <c r="O95" s="586"/>
      <c r="P95" s="587"/>
    </row>
    <row r="96" spans="1:16" ht="15">
      <c r="A96" s="585"/>
      <c r="B96" s="586"/>
      <c r="C96" s="586"/>
      <c r="D96" s="586"/>
      <c r="E96" s="586"/>
      <c r="F96" s="586"/>
      <c r="G96" s="586"/>
      <c r="H96" s="586"/>
      <c r="I96" s="586"/>
      <c r="J96" s="586"/>
      <c r="K96" s="586"/>
      <c r="L96" s="586"/>
      <c r="M96" s="586"/>
      <c r="N96" s="586"/>
      <c r="O96" s="586"/>
      <c r="P96" s="587"/>
    </row>
    <row r="97" spans="1:16" ht="15">
      <c r="A97" s="585"/>
      <c r="B97" s="586"/>
      <c r="C97" s="586"/>
      <c r="D97" s="586"/>
      <c r="E97" s="586"/>
      <c r="F97" s="586"/>
      <c r="G97" s="586"/>
      <c r="H97" s="586"/>
      <c r="I97" s="586"/>
      <c r="J97" s="586"/>
      <c r="K97" s="586"/>
      <c r="L97" s="586"/>
      <c r="M97" s="586"/>
      <c r="N97" s="586"/>
      <c r="O97" s="586"/>
      <c r="P97" s="587"/>
    </row>
    <row r="98" spans="1:16" ht="15">
      <c r="A98" s="585"/>
      <c r="B98" s="586"/>
      <c r="C98" s="586"/>
      <c r="D98" s="586"/>
      <c r="E98" s="586"/>
      <c r="F98" s="586"/>
      <c r="G98" s="586"/>
      <c r="H98" s="586"/>
      <c r="I98" s="586"/>
      <c r="J98" s="586"/>
      <c r="K98" s="586"/>
      <c r="L98" s="586"/>
      <c r="M98" s="586"/>
      <c r="N98" s="586"/>
      <c r="O98" s="586"/>
      <c r="P98" s="587"/>
    </row>
    <row r="99" spans="1:16" ht="15">
      <c r="A99" s="585"/>
      <c r="B99" s="586"/>
      <c r="C99" s="586"/>
      <c r="D99" s="586"/>
      <c r="E99" s="586"/>
      <c r="F99" s="586"/>
      <c r="G99" s="586"/>
      <c r="H99" s="586"/>
      <c r="I99" s="586"/>
      <c r="J99" s="586"/>
      <c r="K99" s="586"/>
      <c r="L99" s="586"/>
      <c r="M99" s="586"/>
      <c r="N99" s="586"/>
      <c r="O99" s="586"/>
      <c r="P99" s="587"/>
    </row>
    <row r="100" spans="1:16" ht="15">
      <c r="A100" s="585"/>
      <c r="B100" s="586"/>
      <c r="C100" s="586"/>
      <c r="D100" s="586"/>
      <c r="E100" s="586"/>
      <c r="F100" s="586"/>
      <c r="G100" s="586"/>
      <c r="H100" s="586"/>
      <c r="I100" s="586"/>
      <c r="J100" s="586"/>
      <c r="K100" s="586"/>
      <c r="L100" s="586"/>
      <c r="M100" s="586"/>
      <c r="N100" s="586"/>
      <c r="O100" s="586"/>
      <c r="P100" s="587"/>
    </row>
    <row r="101" spans="1:16" ht="87" customHeight="1">
      <c r="A101" s="585"/>
      <c r="B101" s="586"/>
      <c r="C101" s="586"/>
      <c r="D101" s="586"/>
      <c r="E101" s="586"/>
      <c r="F101" s="586"/>
      <c r="G101" s="586"/>
      <c r="H101" s="586"/>
      <c r="I101" s="586"/>
      <c r="J101" s="586"/>
      <c r="K101" s="586"/>
      <c r="L101" s="586"/>
      <c r="M101" s="586"/>
      <c r="N101" s="586"/>
      <c r="O101" s="586"/>
      <c r="P101" s="587"/>
    </row>
    <row r="102" spans="1:16" ht="15">
      <c r="A102" s="585"/>
      <c r="B102" s="586"/>
      <c r="C102" s="586"/>
      <c r="D102" s="586"/>
      <c r="E102" s="586"/>
      <c r="F102" s="586"/>
      <c r="G102" s="586"/>
      <c r="H102" s="586"/>
      <c r="I102" s="586"/>
      <c r="J102" s="586"/>
      <c r="K102" s="586"/>
      <c r="L102" s="586"/>
      <c r="M102" s="586"/>
      <c r="N102" s="586"/>
      <c r="O102" s="586"/>
      <c r="P102" s="587"/>
    </row>
    <row r="103" spans="1:16" ht="15">
      <c r="A103" s="585"/>
      <c r="B103" s="586"/>
      <c r="C103" s="586"/>
      <c r="D103" s="586"/>
      <c r="E103" s="586"/>
      <c r="F103" s="586"/>
      <c r="G103" s="586"/>
      <c r="H103" s="586"/>
      <c r="I103" s="586"/>
      <c r="J103" s="586"/>
      <c r="K103" s="586"/>
      <c r="L103" s="586"/>
      <c r="M103" s="586"/>
      <c r="N103" s="586"/>
      <c r="O103" s="586"/>
      <c r="P103" s="587"/>
    </row>
    <row r="104" spans="1:16" ht="15">
      <c r="A104" s="585"/>
      <c r="B104" s="586"/>
      <c r="C104" s="586"/>
      <c r="D104" s="586"/>
      <c r="E104" s="586"/>
      <c r="F104" s="586"/>
      <c r="G104" s="586"/>
      <c r="H104" s="586"/>
      <c r="I104" s="586"/>
      <c r="J104" s="586"/>
      <c r="K104" s="586"/>
      <c r="L104" s="586"/>
      <c r="M104" s="586"/>
      <c r="N104" s="586"/>
      <c r="O104" s="586"/>
      <c r="P104" s="587"/>
    </row>
    <row r="105" spans="1:16" ht="408.75" customHeight="1" thickBot="1">
      <c r="A105" s="588"/>
      <c r="B105" s="589"/>
      <c r="C105" s="589"/>
      <c r="D105" s="589"/>
      <c r="E105" s="589"/>
      <c r="F105" s="589"/>
      <c r="G105" s="589"/>
      <c r="H105" s="589"/>
      <c r="I105" s="589"/>
      <c r="J105" s="589"/>
      <c r="K105" s="589"/>
      <c r="L105" s="589"/>
      <c r="M105" s="589"/>
      <c r="N105" s="589"/>
      <c r="O105" s="589"/>
      <c r="P105" s="590"/>
    </row>
    <row r="106" spans="1:16" ht="18.75" customHeight="1">
      <c r="A106" s="595" t="s">
        <v>1028</v>
      </c>
      <c r="B106" s="596"/>
      <c r="C106" s="596"/>
      <c r="D106" s="596"/>
      <c r="E106" s="596"/>
      <c r="F106" s="596"/>
      <c r="G106" s="596"/>
      <c r="H106" s="596"/>
      <c r="I106" s="596"/>
      <c r="J106" s="596"/>
      <c r="K106" s="596"/>
      <c r="L106" s="596"/>
      <c r="M106" s="596"/>
      <c r="N106" s="596"/>
      <c r="O106" s="596"/>
      <c r="P106" s="597"/>
    </row>
    <row r="107" spans="1:16" ht="15">
      <c r="A107" s="585"/>
      <c r="B107" s="586"/>
      <c r="C107" s="586"/>
      <c r="D107" s="586"/>
      <c r="E107" s="586"/>
      <c r="F107" s="586"/>
      <c r="G107" s="586"/>
      <c r="H107" s="586"/>
      <c r="I107" s="586"/>
      <c r="J107" s="586"/>
      <c r="K107" s="586"/>
      <c r="L107" s="586"/>
      <c r="M107" s="586"/>
      <c r="N107" s="586"/>
      <c r="O107" s="586"/>
      <c r="P107" s="587"/>
    </row>
    <row r="108" spans="1:16" ht="15">
      <c r="A108" s="585"/>
      <c r="B108" s="586"/>
      <c r="C108" s="586"/>
      <c r="D108" s="586"/>
      <c r="E108" s="586"/>
      <c r="F108" s="586"/>
      <c r="G108" s="586"/>
      <c r="H108" s="586"/>
      <c r="I108" s="586"/>
      <c r="J108" s="586"/>
      <c r="K108" s="586"/>
      <c r="L108" s="586"/>
      <c r="M108" s="586"/>
      <c r="N108" s="586"/>
      <c r="O108" s="586"/>
      <c r="P108" s="587"/>
    </row>
    <row r="109" spans="1:16" ht="15">
      <c r="A109" s="585"/>
      <c r="B109" s="586"/>
      <c r="C109" s="586"/>
      <c r="D109" s="586"/>
      <c r="E109" s="586"/>
      <c r="F109" s="586"/>
      <c r="G109" s="586"/>
      <c r="H109" s="586"/>
      <c r="I109" s="586"/>
      <c r="J109" s="586"/>
      <c r="K109" s="586"/>
      <c r="L109" s="586"/>
      <c r="M109" s="586"/>
      <c r="N109" s="586"/>
      <c r="O109" s="586"/>
      <c r="P109" s="587"/>
    </row>
    <row r="110" spans="1:16" ht="15">
      <c r="A110" s="585"/>
      <c r="B110" s="586"/>
      <c r="C110" s="586"/>
      <c r="D110" s="586"/>
      <c r="E110" s="586"/>
      <c r="F110" s="586"/>
      <c r="G110" s="586"/>
      <c r="H110" s="586"/>
      <c r="I110" s="586"/>
      <c r="J110" s="586"/>
      <c r="K110" s="586"/>
      <c r="L110" s="586"/>
      <c r="M110" s="586"/>
      <c r="N110" s="586"/>
      <c r="O110" s="586"/>
      <c r="P110" s="587"/>
    </row>
    <row r="111" spans="1:16" ht="15">
      <c r="A111" s="585"/>
      <c r="B111" s="586"/>
      <c r="C111" s="586"/>
      <c r="D111" s="586"/>
      <c r="E111" s="586"/>
      <c r="F111" s="586"/>
      <c r="G111" s="586"/>
      <c r="H111" s="586"/>
      <c r="I111" s="586"/>
      <c r="J111" s="586"/>
      <c r="K111" s="586"/>
      <c r="L111" s="586"/>
      <c r="M111" s="586"/>
      <c r="N111" s="586"/>
      <c r="O111" s="586"/>
      <c r="P111" s="587"/>
    </row>
    <row r="112" spans="1:16" ht="15">
      <c r="A112" s="585"/>
      <c r="B112" s="586"/>
      <c r="C112" s="586"/>
      <c r="D112" s="586"/>
      <c r="E112" s="586"/>
      <c r="F112" s="586"/>
      <c r="G112" s="586"/>
      <c r="H112" s="586"/>
      <c r="I112" s="586"/>
      <c r="J112" s="586"/>
      <c r="K112" s="586"/>
      <c r="L112" s="586"/>
      <c r="M112" s="586"/>
      <c r="N112" s="586"/>
      <c r="O112" s="586"/>
      <c r="P112" s="587"/>
    </row>
    <row r="113" spans="1:16" ht="15">
      <c r="A113" s="585"/>
      <c r="B113" s="586"/>
      <c r="C113" s="586"/>
      <c r="D113" s="586"/>
      <c r="E113" s="586"/>
      <c r="F113" s="586"/>
      <c r="G113" s="586"/>
      <c r="H113" s="586"/>
      <c r="I113" s="586"/>
      <c r="J113" s="586"/>
      <c r="K113" s="586"/>
      <c r="L113" s="586"/>
      <c r="M113" s="586"/>
      <c r="N113" s="586"/>
      <c r="O113" s="586"/>
      <c r="P113" s="587"/>
    </row>
    <row r="114" spans="1:16" ht="15">
      <c r="A114" s="585"/>
      <c r="B114" s="586"/>
      <c r="C114" s="586"/>
      <c r="D114" s="586"/>
      <c r="E114" s="586"/>
      <c r="F114" s="586"/>
      <c r="G114" s="586"/>
      <c r="H114" s="586"/>
      <c r="I114" s="586"/>
      <c r="J114" s="586"/>
      <c r="K114" s="586"/>
      <c r="L114" s="586"/>
      <c r="M114" s="586"/>
      <c r="N114" s="586"/>
      <c r="O114" s="586"/>
      <c r="P114" s="587"/>
    </row>
    <row r="115" spans="1:16" ht="15">
      <c r="A115" s="585"/>
      <c r="B115" s="586"/>
      <c r="C115" s="586"/>
      <c r="D115" s="586"/>
      <c r="E115" s="586"/>
      <c r="F115" s="586"/>
      <c r="G115" s="586"/>
      <c r="H115" s="586"/>
      <c r="I115" s="586"/>
      <c r="J115" s="586"/>
      <c r="K115" s="586"/>
      <c r="L115" s="586"/>
      <c r="M115" s="586"/>
      <c r="N115" s="586"/>
      <c r="O115" s="586"/>
      <c r="P115" s="587"/>
    </row>
    <row r="116" spans="1:16" ht="15">
      <c r="A116" s="585"/>
      <c r="B116" s="586"/>
      <c r="C116" s="586"/>
      <c r="D116" s="586"/>
      <c r="E116" s="586"/>
      <c r="F116" s="586"/>
      <c r="G116" s="586"/>
      <c r="H116" s="586"/>
      <c r="I116" s="586"/>
      <c r="J116" s="586"/>
      <c r="K116" s="586"/>
      <c r="L116" s="586"/>
      <c r="M116" s="586"/>
      <c r="N116" s="586"/>
      <c r="O116" s="586"/>
      <c r="P116" s="587"/>
    </row>
    <row r="117" spans="1:16" ht="15">
      <c r="A117" s="585"/>
      <c r="B117" s="586"/>
      <c r="C117" s="586"/>
      <c r="D117" s="586"/>
      <c r="E117" s="586"/>
      <c r="F117" s="586"/>
      <c r="G117" s="586"/>
      <c r="H117" s="586"/>
      <c r="I117" s="586"/>
      <c r="J117" s="586"/>
      <c r="K117" s="586"/>
      <c r="L117" s="586"/>
      <c r="M117" s="586"/>
      <c r="N117" s="586"/>
      <c r="O117" s="586"/>
      <c r="P117" s="587"/>
    </row>
    <row r="118" spans="1:16" ht="15">
      <c r="A118" s="585"/>
      <c r="B118" s="586"/>
      <c r="C118" s="586"/>
      <c r="D118" s="586"/>
      <c r="E118" s="586"/>
      <c r="F118" s="586"/>
      <c r="G118" s="586"/>
      <c r="H118" s="586"/>
      <c r="I118" s="586"/>
      <c r="J118" s="586"/>
      <c r="K118" s="586"/>
      <c r="L118" s="586"/>
      <c r="M118" s="586"/>
      <c r="N118" s="586"/>
      <c r="O118" s="586"/>
      <c r="P118" s="587"/>
    </row>
    <row r="119" spans="1:16" ht="15">
      <c r="A119" s="585"/>
      <c r="B119" s="586"/>
      <c r="C119" s="586"/>
      <c r="D119" s="586"/>
      <c r="E119" s="586"/>
      <c r="F119" s="586"/>
      <c r="G119" s="586"/>
      <c r="H119" s="586"/>
      <c r="I119" s="586"/>
      <c r="J119" s="586"/>
      <c r="K119" s="586"/>
      <c r="L119" s="586"/>
      <c r="M119" s="586"/>
      <c r="N119" s="586"/>
      <c r="O119" s="586"/>
      <c r="P119" s="587"/>
    </row>
    <row r="120" spans="1:16" ht="15">
      <c r="A120" s="585"/>
      <c r="B120" s="586"/>
      <c r="C120" s="586"/>
      <c r="D120" s="586"/>
      <c r="E120" s="586"/>
      <c r="F120" s="586"/>
      <c r="G120" s="586"/>
      <c r="H120" s="586"/>
      <c r="I120" s="586"/>
      <c r="J120" s="586"/>
      <c r="K120" s="586"/>
      <c r="L120" s="586"/>
      <c r="M120" s="586"/>
      <c r="N120" s="586"/>
      <c r="O120" s="586"/>
      <c r="P120" s="587"/>
    </row>
    <row r="121" spans="1:16" ht="15">
      <c r="A121" s="585"/>
      <c r="B121" s="586"/>
      <c r="C121" s="586"/>
      <c r="D121" s="586"/>
      <c r="E121" s="586"/>
      <c r="F121" s="586"/>
      <c r="G121" s="586"/>
      <c r="H121" s="586"/>
      <c r="I121" s="586"/>
      <c r="J121" s="586"/>
      <c r="K121" s="586"/>
      <c r="L121" s="586"/>
      <c r="M121" s="586"/>
      <c r="N121" s="586"/>
      <c r="O121" s="586"/>
      <c r="P121" s="587"/>
    </row>
    <row r="122" spans="1:16" ht="15">
      <c r="A122" s="585"/>
      <c r="B122" s="586"/>
      <c r="C122" s="586"/>
      <c r="D122" s="586"/>
      <c r="E122" s="586"/>
      <c r="F122" s="586"/>
      <c r="G122" s="586"/>
      <c r="H122" s="586"/>
      <c r="I122" s="586"/>
      <c r="J122" s="586"/>
      <c r="K122" s="586"/>
      <c r="L122" s="586"/>
      <c r="M122" s="586"/>
      <c r="N122" s="586"/>
      <c r="O122" s="586"/>
      <c r="P122" s="587"/>
    </row>
    <row r="123" spans="1:16" ht="15">
      <c r="A123" s="585"/>
      <c r="B123" s="586"/>
      <c r="C123" s="586"/>
      <c r="D123" s="586"/>
      <c r="E123" s="586"/>
      <c r="F123" s="586"/>
      <c r="G123" s="586"/>
      <c r="H123" s="586"/>
      <c r="I123" s="586"/>
      <c r="J123" s="586"/>
      <c r="K123" s="586"/>
      <c r="L123" s="586"/>
      <c r="M123" s="586"/>
      <c r="N123" s="586"/>
      <c r="O123" s="586"/>
      <c r="P123" s="587"/>
    </row>
    <row r="124" spans="1:16" ht="15">
      <c r="A124" s="585"/>
      <c r="B124" s="586"/>
      <c r="C124" s="586"/>
      <c r="D124" s="586"/>
      <c r="E124" s="586"/>
      <c r="F124" s="586"/>
      <c r="G124" s="586"/>
      <c r="H124" s="586"/>
      <c r="I124" s="586"/>
      <c r="J124" s="586"/>
      <c r="K124" s="586"/>
      <c r="L124" s="586"/>
      <c r="M124" s="586"/>
      <c r="N124" s="586"/>
      <c r="O124" s="586"/>
      <c r="P124" s="587"/>
    </row>
    <row r="125" spans="1:16" ht="15">
      <c r="A125" s="585"/>
      <c r="B125" s="586"/>
      <c r="C125" s="586"/>
      <c r="D125" s="586"/>
      <c r="E125" s="586"/>
      <c r="F125" s="586"/>
      <c r="G125" s="586"/>
      <c r="H125" s="586"/>
      <c r="I125" s="586"/>
      <c r="J125" s="586"/>
      <c r="K125" s="586"/>
      <c r="L125" s="586"/>
      <c r="M125" s="586"/>
      <c r="N125" s="586"/>
      <c r="O125" s="586"/>
      <c r="P125" s="587"/>
    </row>
    <row r="126" spans="1:16" ht="15">
      <c r="A126" s="585"/>
      <c r="B126" s="586"/>
      <c r="C126" s="586"/>
      <c r="D126" s="586"/>
      <c r="E126" s="586"/>
      <c r="F126" s="586"/>
      <c r="G126" s="586"/>
      <c r="H126" s="586"/>
      <c r="I126" s="586"/>
      <c r="J126" s="586"/>
      <c r="K126" s="586"/>
      <c r="L126" s="586"/>
      <c r="M126" s="586"/>
      <c r="N126" s="586"/>
      <c r="O126" s="586"/>
      <c r="P126" s="587"/>
    </row>
    <row r="127" spans="1:16" ht="15">
      <c r="A127" s="585"/>
      <c r="B127" s="586"/>
      <c r="C127" s="586"/>
      <c r="D127" s="586"/>
      <c r="E127" s="586"/>
      <c r="F127" s="586"/>
      <c r="G127" s="586"/>
      <c r="H127" s="586"/>
      <c r="I127" s="586"/>
      <c r="J127" s="586"/>
      <c r="K127" s="586"/>
      <c r="L127" s="586"/>
      <c r="M127" s="586"/>
      <c r="N127" s="586"/>
      <c r="O127" s="586"/>
      <c r="P127" s="587"/>
    </row>
    <row r="128" spans="1:16" ht="15">
      <c r="A128" s="585"/>
      <c r="B128" s="586"/>
      <c r="C128" s="586"/>
      <c r="D128" s="586"/>
      <c r="E128" s="586"/>
      <c r="F128" s="586"/>
      <c r="G128" s="586"/>
      <c r="H128" s="586"/>
      <c r="I128" s="586"/>
      <c r="J128" s="586"/>
      <c r="K128" s="586"/>
      <c r="L128" s="586"/>
      <c r="M128" s="586"/>
      <c r="N128" s="586"/>
      <c r="O128" s="586"/>
      <c r="P128" s="587"/>
    </row>
    <row r="129" spans="1:16" ht="15">
      <c r="A129" s="585"/>
      <c r="B129" s="586"/>
      <c r="C129" s="586"/>
      <c r="D129" s="586"/>
      <c r="E129" s="586"/>
      <c r="F129" s="586"/>
      <c r="G129" s="586"/>
      <c r="H129" s="586"/>
      <c r="I129" s="586"/>
      <c r="J129" s="586"/>
      <c r="K129" s="586"/>
      <c r="L129" s="586"/>
      <c r="M129" s="586"/>
      <c r="N129" s="586"/>
      <c r="O129" s="586"/>
      <c r="P129" s="587"/>
    </row>
    <row r="130" spans="1:16" ht="15">
      <c r="A130" s="585"/>
      <c r="B130" s="586"/>
      <c r="C130" s="586"/>
      <c r="D130" s="586"/>
      <c r="E130" s="586"/>
      <c r="F130" s="586"/>
      <c r="G130" s="586"/>
      <c r="H130" s="586"/>
      <c r="I130" s="586"/>
      <c r="J130" s="586"/>
      <c r="K130" s="586"/>
      <c r="L130" s="586"/>
      <c r="M130" s="586"/>
      <c r="N130" s="586"/>
      <c r="O130" s="586"/>
      <c r="P130" s="587"/>
    </row>
    <row r="131" spans="1:16" ht="324.75" customHeight="1">
      <c r="A131" s="585"/>
      <c r="B131" s="586"/>
      <c r="C131" s="586"/>
      <c r="D131" s="586"/>
      <c r="E131" s="586"/>
      <c r="F131" s="586"/>
      <c r="G131" s="586"/>
      <c r="H131" s="586"/>
      <c r="I131" s="586"/>
      <c r="J131" s="586"/>
      <c r="K131" s="586"/>
      <c r="L131" s="586"/>
      <c r="M131" s="586"/>
      <c r="N131" s="586"/>
      <c r="O131" s="586"/>
      <c r="P131" s="587"/>
    </row>
    <row r="132" spans="1:16" ht="18.75" customHeight="1">
      <c r="A132" s="582" t="s">
        <v>1016</v>
      </c>
      <c r="B132" s="583"/>
      <c r="C132" s="583"/>
      <c r="D132" s="583"/>
      <c r="E132" s="583"/>
      <c r="F132" s="583"/>
      <c r="G132" s="583"/>
      <c r="H132" s="583"/>
      <c r="I132" s="583"/>
      <c r="J132" s="583"/>
      <c r="K132" s="583"/>
      <c r="L132" s="583"/>
      <c r="M132" s="583"/>
      <c r="N132" s="583"/>
      <c r="O132" s="583"/>
      <c r="P132" s="584"/>
    </row>
    <row r="133" spans="1:16" ht="18.75" customHeight="1">
      <c r="A133" s="582"/>
      <c r="B133" s="583"/>
      <c r="C133" s="583"/>
      <c r="D133" s="583"/>
      <c r="E133" s="583"/>
      <c r="F133" s="583"/>
      <c r="G133" s="583"/>
      <c r="H133" s="583"/>
      <c r="I133" s="583"/>
      <c r="J133" s="583"/>
      <c r="K133" s="583"/>
      <c r="L133" s="583"/>
      <c r="M133" s="583"/>
      <c r="N133" s="583"/>
      <c r="O133" s="583"/>
      <c r="P133" s="584"/>
    </row>
    <row r="134" spans="1:16" ht="18.75" customHeight="1">
      <c r="A134" s="582"/>
      <c r="B134" s="583"/>
      <c r="C134" s="583"/>
      <c r="D134" s="583"/>
      <c r="E134" s="583"/>
      <c r="F134" s="583"/>
      <c r="G134" s="583"/>
      <c r="H134" s="583"/>
      <c r="I134" s="583"/>
      <c r="J134" s="583"/>
      <c r="K134" s="583"/>
      <c r="L134" s="583"/>
      <c r="M134" s="583"/>
      <c r="N134" s="583"/>
      <c r="O134" s="583"/>
      <c r="P134" s="584"/>
    </row>
    <row r="135" spans="1:16" ht="18.75" customHeight="1">
      <c r="A135" s="582"/>
      <c r="B135" s="583"/>
      <c r="C135" s="583"/>
      <c r="D135" s="583"/>
      <c r="E135" s="583"/>
      <c r="F135" s="583"/>
      <c r="G135" s="583"/>
      <c r="H135" s="583"/>
      <c r="I135" s="583"/>
      <c r="J135" s="583"/>
      <c r="K135" s="583"/>
      <c r="L135" s="583"/>
      <c r="M135" s="583"/>
      <c r="N135" s="583"/>
      <c r="O135" s="583"/>
      <c r="P135" s="584"/>
    </row>
    <row r="136" spans="1:16" ht="15">
      <c r="A136" s="582"/>
      <c r="B136" s="583"/>
      <c r="C136" s="583"/>
      <c r="D136" s="583"/>
      <c r="E136" s="583"/>
      <c r="F136" s="583"/>
      <c r="G136" s="583"/>
      <c r="H136" s="583"/>
      <c r="I136" s="583"/>
      <c r="J136" s="583"/>
      <c r="K136" s="583"/>
      <c r="L136" s="583"/>
      <c r="M136" s="583"/>
      <c r="N136" s="583"/>
      <c r="O136" s="583"/>
      <c r="P136" s="584"/>
    </row>
    <row r="137" spans="1:16" ht="70.5" customHeight="1" thickBot="1">
      <c r="A137" s="570" t="s">
        <v>262</v>
      </c>
      <c r="B137" s="591"/>
      <c r="C137" s="591"/>
      <c r="D137" s="591"/>
      <c r="E137" s="591"/>
      <c r="F137" s="591"/>
      <c r="G137" s="591"/>
      <c r="H137" s="591"/>
      <c r="I137" s="591"/>
      <c r="J137" s="591"/>
      <c r="K137" s="591"/>
      <c r="L137" s="591"/>
      <c r="M137" s="591"/>
      <c r="N137" s="591"/>
      <c r="O137" s="591"/>
      <c r="P137" s="592"/>
    </row>
    <row r="138" spans="1:16" ht="18.75" customHeight="1">
      <c r="A138" s="579" t="s">
        <v>1029</v>
      </c>
      <c r="B138" s="580"/>
      <c r="C138" s="580"/>
      <c r="D138" s="580"/>
      <c r="E138" s="580"/>
      <c r="F138" s="580"/>
      <c r="G138" s="580"/>
      <c r="H138" s="580"/>
      <c r="I138" s="580"/>
      <c r="J138" s="580"/>
      <c r="K138" s="580"/>
      <c r="L138" s="580"/>
      <c r="M138" s="580"/>
      <c r="N138" s="580"/>
      <c r="O138" s="580"/>
      <c r="P138" s="581"/>
    </row>
    <row r="139" spans="1:16" ht="15">
      <c r="A139" s="582"/>
      <c r="B139" s="583"/>
      <c r="C139" s="583"/>
      <c r="D139" s="583"/>
      <c r="E139" s="583"/>
      <c r="F139" s="583"/>
      <c r="G139" s="583"/>
      <c r="H139" s="583"/>
      <c r="I139" s="583"/>
      <c r="J139" s="583"/>
      <c r="K139" s="583"/>
      <c r="L139" s="583"/>
      <c r="M139" s="583"/>
      <c r="N139" s="583"/>
      <c r="O139" s="583"/>
      <c r="P139" s="584"/>
    </row>
    <row r="140" spans="1:16" ht="15">
      <c r="A140" s="582"/>
      <c r="B140" s="583"/>
      <c r="C140" s="583"/>
      <c r="D140" s="583"/>
      <c r="E140" s="583"/>
      <c r="F140" s="583"/>
      <c r="G140" s="583"/>
      <c r="H140" s="583"/>
      <c r="I140" s="583"/>
      <c r="J140" s="583"/>
      <c r="K140" s="583"/>
      <c r="L140" s="583"/>
      <c r="M140" s="583"/>
      <c r="N140" s="583"/>
      <c r="O140" s="583"/>
      <c r="P140" s="584"/>
    </row>
    <row r="141" spans="1:16" ht="15">
      <c r="A141" s="582"/>
      <c r="B141" s="583"/>
      <c r="C141" s="583"/>
      <c r="D141" s="583"/>
      <c r="E141" s="583"/>
      <c r="F141" s="583"/>
      <c r="G141" s="583"/>
      <c r="H141" s="583"/>
      <c r="I141" s="583"/>
      <c r="J141" s="583"/>
      <c r="K141" s="583"/>
      <c r="L141" s="583"/>
      <c r="M141" s="583"/>
      <c r="N141" s="583"/>
      <c r="O141" s="583"/>
      <c r="P141" s="584"/>
    </row>
    <row r="142" spans="1:16" ht="15">
      <c r="A142" s="582"/>
      <c r="B142" s="583"/>
      <c r="C142" s="583"/>
      <c r="D142" s="583"/>
      <c r="E142" s="583"/>
      <c r="F142" s="583"/>
      <c r="G142" s="583"/>
      <c r="H142" s="583"/>
      <c r="I142" s="583"/>
      <c r="J142" s="583"/>
      <c r="K142" s="583"/>
      <c r="L142" s="583"/>
      <c r="M142" s="583"/>
      <c r="N142" s="583"/>
      <c r="O142" s="583"/>
      <c r="P142" s="584"/>
    </row>
    <row r="143" spans="1:16" ht="15">
      <c r="A143" s="582"/>
      <c r="B143" s="583"/>
      <c r="C143" s="583"/>
      <c r="D143" s="583"/>
      <c r="E143" s="583"/>
      <c r="F143" s="583"/>
      <c r="G143" s="583"/>
      <c r="H143" s="583"/>
      <c r="I143" s="583"/>
      <c r="J143" s="583"/>
      <c r="K143" s="583"/>
      <c r="L143" s="583"/>
      <c r="M143" s="583"/>
      <c r="N143" s="583"/>
      <c r="O143" s="583"/>
      <c r="P143" s="584"/>
    </row>
    <row r="144" spans="1:16" ht="15">
      <c r="A144" s="582"/>
      <c r="B144" s="583"/>
      <c r="C144" s="583"/>
      <c r="D144" s="583"/>
      <c r="E144" s="583"/>
      <c r="F144" s="583"/>
      <c r="G144" s="583"/>
      <c r="H144" s="583"/>
      <c r="I144" s="583"/>
      <c r="J144" s="583"/>
      <c r="K144" s="583"/>
      <c r="L144" s="583"/>
      <c r="M144" s="583"/>
      <c r="N144" s="583"/>
      <c r="O144" s="583"/>
      <c r="P144" s="584"/>
    </row>
    <row r="145" spans="1:16" ht="15">
      <c r="A145" s="582"/>
      <c r="B145" s="583"/>
      <c r="C145" s="583"/>
      <c r="D145" s="583"/>
      <c r="E145" s="583"/>
      <c r="F145" s="583"/>
      <c r="G145" s="583"/>
      <c r="H145" s="583"/>
      <c r="I145" s="583"/>
      <c r="J145" s="583"/>
      <c r="K145" s="583"/>
      <c r="L145" s="583"/>
      <c r="M145" s="583"/>
      <c r="N145" s="583"/>
      <c r="O145" s="583"/>
      <c r="P145" s="584"/>
    </row>
    <row r="146" spans="1:16" ht="15">
      <c r="A146" s="582"/>
      <c r="B146" s="583"/>
      <c r="C146" s="583"/>
      <c r="D146" s="583"/>
      <c r="E146" s="583"/>
      <c r="F146" s="583"/>
      <c r="G146" s="583"/>
      <c r="H146" s="583"/>
      <c r="I146" s="583"/>
      <c r="J146" s="583"/>
      <c r="K146" s="583"/>
      <c r="L146" s="583"/>
      <c r="M146" s="583"/>
      <c r="N146" s="583"/>
      <c r="O146" s="583"/>
      <c r="P146" s="584"/>
    </row>
    <row r="147" spans="1:16" ht="15">
      <c r="A147" s="582"/>
      <c r="B147" s="583"/>
      <c r="C147" s="583"/>
      <c r="D147" s="583"/>
      <c r="E147" s="583"/>
      <c r="F147" s="583"/>
      <c r="G147" s="583"/>
      <c r="H147" s="583"/>
      <c r="I147" s="583"/>
      <c r="J147" s="583"/>
      <c r="K147" s="583"/>
      <c r="L147" s="583"/>
      <c r="M147" s="583"/>
      <c r="N147" s="583"/>
      <c r="O147" s="583"/>
      <c r="P147" s="584"/>
    </row>
    <row r="148" spans="1:16" ht="15">
      <c r="A148" s="582"/>
      <c r="B148" s="583"/>
      <c r="C148" s="583"/>
      <c r="D148" s="583"/>
      <c r="E148" s="583"/>
      <c r="F148" s="583"/>
      <c r="G148" s="583"/>
      <c r="H148" s="583"/>
      <c r="I148" s="583"/>
      <c r="J148" s="583"/>
      <c r="K148" s="583"/>
      <c r="L148" s="583"/>
      <c r="M148" s="583"/>
      <c r="N148" s="583"/>
      <c r="O148" s="583"/>
      <c r="P148" s="584"/>
    </row>
    <row r="149" spans="1:16" ht="15">
      <c r="A149" s="582"/>
      <c r="B149" s="583"/>
      <c r="C149" s="583"/>
      <c r="D149" s="583"/>
      <c r="E149" s="583"/>
      <c r="F149" s="583"/>
      <c r="G149" s="583"/>
      <c r="H149" s="583"/>
      <c r="I149" s="583"/>
      <c r="J149" s="583"/>
      <c r="K149" s="583"/>
      <c r="L149" s="583"/>
      <c r="M149" s="583"/>
      <c r="N149" s="583"/>
      <c r="O149" s="583"/>
      <c r="P149" s="584"/>
    </row>
    <row r="150" spans="1:16" ht="15">
      <c r="A150" s="582"/>
      <c r="B150" s="583"/>
      <c r="C150" s="583"/>
      <c r="D150" s="583"/>
      <c r="E150" s="583"/>
      <c r="F150" s="583"/>
      <c r="G150" s="583"/>
      <c r="H150" s="583"/>
      <c r="I150" s="583"/>
      <c r="J150" s="583"/>
      <c r="K150" s="583"/>
      <c r="L150" s="583"/>
      <c r="M150" s="583"/>
      <c r="N150" s="583"/>
      <c r="O150" s="583"/>
      <c r="P150" s="584"/>
    </row>
    <row r="151" spans="1:16" ht="15">
      <c r="A151" s="582"/>
      <c r="B151" s="583"/>
      <c r="C151" s="583"/>
      <c r="D151" s="583"/>
      <c r="E151" s="583"/>
      <c r="F151" s="583"/>
      <c r="G151" s="583"/>
      <c r="H151" s="583"/>
      <c r="I151" s="583"/>
      <c r="J151" s="583"/>
      <c r="K151" s="583"/>
      <c r="L151" s="583"/>
      <c r="M151" s="583"/>
      <c r="N151" s="583"/>
      <c r="O151" s="583"/>
      <c r="P151" s="584"/>
    </row>
    <row r="152" spans="1:16" ht="15">
      <c r="A152" s="582"/>
      <c r="B152" s="583"/>
      <c r="C152" s="583"/>
      <c r="D152" s="583"/>
      <c r="E152" s="583"/>
      <c r="F152" s="583"/>
      <c r="G152" s="583"/>
      <c r="H152" s="583"/>
      <c r="I152" s="583"/>
      <c r="J152" s="583"/>
      <c r="K152" s="583"/>
      <c r="L152" s="583"/>
      <c r="M152" s="583"/>
      <c r="N152" s="583"/>
      <c r="O152" s="583"/>
      <c r="P152" s="584"/>
    </row>
    <row r="153" spans="1:16" ht="147" customHeight="1">
      <c r="A153" s="582"/>
      <c r="B153" s="583"/>
      <c r="C153" s="583"/>
      <c r="D153" s="583"/>
      <c r="E153" s="583"/>
      <c r="F153" s="583"/>
      <c r="G153" s="583"/>
      <c r="H153" s="583"/>
      <c r="I153" s="583"/>
      <c r="J153" s="583"/>
      <c r="K153" s="583"/>
      <c r="L153" s="583"/>
      <c r="M153" s="583"/>
      <c r="N153" s="583"/>
      <c r="O153" s="583"/>
      <c r="P153" s="584"/>
    </row>
    <row r="154" spans="1:16" ht="18.75" customHeight="1">
      <c r="A154" s="585" t="s">
        <v>1063</v>
      </c>
      <c r="B154" s="586"/>
      <c r="C154" s="586"/>
      <c r="D154" s="586"/>
      <c r="E154" s="586"/>
      <c r="F154" s="586"/>
      <c r="G154" s="586"/>
      <c r="H154" s="586"/>
      <c r="I154" s="586"/>
      <c r="J154" s="586"/>
      <c r="K154" s="586"/>
      <c r="L154" s="586"/>
      <c r="M154" s="586"/>
      <c r="N154" s="586"/>
      <c r="O154" s="586"/>
      <c r="P154" s="587"/>
    </row>
    <row r="155" spans="1:16" ht="18.75" customHeight="1">
      <c r="A155" s="585"/>
      <c r="B155" s="586"/>
      <c r="C155" s="586"/>
      <c r="D155" s="586"/>
      <c r="E155" s="586"/>
      <c r="F155" s="586"/>
      <c r="G155" s="586"/>
      <c r="H155" s="586"/>
      <c r="I155" s="586"/>
      <c r="J155" s="586"/>
      <c r="K155" s="586"/>
      <c r="L155" s="586"/>
      <c r="M155" s="586"/>
      <c r="N155" s="586"/>
      <c r="O155" s="586"/>
      <c r="P155" s="587"/>
    </row>
    <row r="156" spans="1:16" ht="18.75" customHeight="1">
      <c r="A156" s="585"/>
      <c r="B156" s="586"/>
      <c r="C156" s="586"/>
      <c r="D156" s="586"/>
      <c r="E156" s="586"/>
      <c r="F156" s="586"/>
      <c r="G156" s="586"/>
      <c r="H156" s="586"/>
      <c r="I156" s="586"/>
      <c r="J156" s="586"/>
      <c r="K156" s="586"/>
      <c r="L156" s="586"/>
      <c r="M156" s="586"/>
      <c r="N156" s="586"/>
      <c r="O156" s="586"/>
      <c r="P156" s="587"/>
    </row>
    <row r="157" spans="1:16" ht="18.75" customHeight="1">
      <c r="A157" s="585"/>
      <c r="B157" s="586"/>
      <c r="C157" s="586"/>
      <c r="D157" s="586"/>
      <c r="E157" s="586"/>
      <c r="F157" s="586"/>
      <c r="G157" s="586"/>
      <c r="H157" s="586"/>
      <c r="I157" s="586"/>
      <c r="J157" s="586"/>
      <c r="K157" s="586"/>
      <c r="L157" s="586"/>
      <c r="M157" s="586"/>
      <c r="N157" s="586"/>
      <c r="O157" s="586"/>
      <c r="P157" s="587"/>
    </row>
    <row r="158" spans="1:16" ht="120" customHeight="1">
      <c r="A158" s="585"/>
      <c r="B158" s="586"/>
      <c r="C158" s="586"/>
      <c r="D158" s="586"/>
      <c r="E158" s="586"/>
      <c r="F158" s="586"/>
      <c r="G158" s="586"/>
      <c r="H158" s="586"/>
      <c r="I158" s="586"/>
      <c r="J158" s="586"/>
      <c r="K158" s="586"/>
      <c r="L158" s="586"/>
      <c r="M158" s="586"/>
      <c r="N158" s="586"/>
      <c r="O158" s="586"/>
      <c r="P158" s="587"/>
    </row>
    <row r="159" spans="1:16" ht="18.75" customHeight="1">
      <c r="A159" s="585"/>
      <c r="B159" s="586"/>
      <c r="C159" s="586"/>
      <c r="D159" s="586"/>
      <c r="E159" s="586"/>
      <c r="F159" s="586"/>
      <c r="G159" s="586"/>
      <c r="H159" s="586"/>
      <c r="I159" s="586"/>
      <c r="J159" s="586"/>
      <c r="K159" s="586"/>
      <c r="L159" s="586"/>
      <c r="M159" s="586"/>
      <c r="N159" s="586"/>
      <c r="O159" s="586"/>
      <c r="P159" s="587"/>
    </row>
    <row r="160" spans="1:16" ht="18.75" customHeight="1">
      <c r="A160" s="585"/>
      <c r="B160" s="586"/>
      <c r="C160" s="586"/>
      <c r="D160" s="586"/>
      <c r="E160" s="586"/>
      <c r="F160" s="586"/>
      <c r="G160" s="586"/>
      <c r="H160" s="586"/>
      <c r="I160" s="586"/>
      <c r="J160" s="586"/>
      <c r="K160" s="586"/>
      <c r="L160" s="586"/>
      <c r="M160" s="586"/>
      <c r="N160" s="586"/>
      <c r="O160" s="586"/>
      <c r="P160" s="587"/>
    </row>
    <row r="161" spans="1:16" ht="18.75" customHeight="1">
      <c r="A161" s="585"/>
      <c r="B161" s="586"/>
      <c r="C161" s="586"/>
      <c r="D161" s="586"/>
      <c r="E161" s="586"/>
      <c r="F161" s="586"/>
      <c r="G161" s="586"/>
      <c r="H161" s="586"/>
      <c r="I161" s="586"/>
      <c r="J161" s="586"/>
      <c r="K161" s="586"/>
      <c r="L161" s="586"/>
      <c r="M161" s="586"/>
      <c r="N161" s="586"/>
      <c r="O161" s="586"/>
      <c r="P161" s="587"/>
    </row>
    <row r="162" spans="1:16" ht="18.75" customHeight="1">
      <c r="A162" s="585"/>
      <c r="B162" s="586"/>
      <c r="C162" s="586"/>
      <c r="D162" s="586"/>
      <c r="E162" s="586"/>
      <c r="F162" s="586"/>
      <c r="G162" s="586"/>
      <c r="H162" s="586"/>
      <c r="I162" s="586"/>
      <c r="J162" s="586"/>
      <c r="K162" s="586"/>
      <c r="L162" s="586"/>
      <c r="M162" s="586"/>
      <c r="N162" s="586"/>
      <c r="O162" s="586"/>
      <c r="P162" s="587"/>
    </row>
    <row r="163" spans="1:16" ht="18.75" customHeight="1">
      <c r="A163" s="585"/>
      <c r="B163" s="586"/>
      <c r="C163" s="586"/>
      <c r="D163" s="586"/>
      <c r="E163" s="586"/>
      <c r="F163" s="586"/>
      <c r="G163" s="586"/>
      <c r="H163" s="586"/>
      <c r="I163" s="586"/>
      <c r="J163" s="586"/>
      <c r="K163" s="586"/>
      <c r="L163" s="586"/>
      <c r="M163" s="586"/>
      <c r="N163" s="586"/>
      <c r="O163" s="586"/>
      <c r="P163" s="587"/>
    </row>
    <row r="164" spans="1:16" ht="18.75" customHeight="1">
      <c r="A164" s="585"/>
      <c r="B164" s="586"/>
      <c r="C164" s="586"/>
      <c r="D164" s="586"/>
      <c r="E164" s="586"/>
      <c r="F164" s="586"/>
      <c r="G164" s="586"/>
      <c r="H164" s="586"/>
      <c r="I164" s="586"/>
      <c r="J164" s="586"/>
      <c r="K164" s="586"/>
      <c r="L164" s="586"/>
      <c r="M164" s="586"/>
      <c r="N164" s="586"/>
      <c r="O164" s="586"/>
      <c r="P164" s="587"/>
    </row>
    <row r="165" spans="1:16" ht="120.75" customHeight="1">
      <c r="A165" s="585"/>
      <c r="B165" s="586"/>
      <c r="C165" s="586"/>
      <c r="D165" s="586"/>
      <c r="E165" s="586"/>
      <c r="F165" s="586"/>
      <c r="G165" s="586"/>
      <c r="H165" s="586"/>
      <c r="I165" s="586"/>
      <c r="J165" s="586"/>
      <c r="K165" s="586"/>
      <c r="L165" s="586"/>
      <c r="M165" s="586"/>
      <c r="N165" s="586"/>
      <c r="O165" s="586"/>
      <c r="P165" s="587"/>
    </row>
    <row r="166" spans="1:16" ht="18.75" customHeight="1">
      <c r="A166" s="585"/>
      <c r="B166" s="586"/>
      <c r="C166" s="586"/>
      <c r="D166" s="586"/>
      <c r="E166" s="586"/>
      <c r="F166" s="586"/>
      <c r="G166" s="586"/>
      <c r="H166" s="586"/>
      <c r="I166" s="586"/>
      <c r="J166" s="586"/>
      <c r="K166" s="586"/>
      <c r="L166" s="586"/>
      <c r="M166" s="586"/>
      <c r="N166" s="586"/>
      <c r="O166" s="586"/>
      <c r="P166" s="587"/>
    </row>
    <row r="167" spans="1:16" ht="18.75" customHeight="1">
      <c r="A167" s="585"/>
      <c r="B167" s="586"/>
      <c r="C167" s="586"/>
      <c r="D167" s="586"/>
      <c r="E167" s="586"/>
      <c r="F167" s="586"/>
      <c r="G167" s="586"/>
      <c r="H167" s="586"/>
      <c r="I167" s="586"/>
      <c r="J167" s="586"/>
      <c r="K167" s="586"/>
      <c r="L167" s="586"/>
      <c r="M167" s="586"/>
      <c r="N167" s="586"/>
      <c r="O167" s="586"/>
      <c r="P167" s="587"/>
    </row>
    <row r="168" spans="1:16" ht="18.75" customHeight="1">
      <c r="A168" s="585"/>
      <c r="B168" s="586"/>
      <c r="C168" s="586"/>
      <c r="D168" s="586"/>
      <c r="E168" s="586"/>
      <c r="F168" s="586"/>
      <c r="G168" s="586"/>
      <c r="H168" s="586"/>
      <c r="I168" s="586"/>
      <c r="J168" s="586"/>
      <c r="K168" s="586"/>
      <c r="L168" s="586"/>
      <c r="M168" s="586"/>
      <c r="N168" s="586"/>
      <c r="O168" s="586"/>
      <c r="P168" s="587"/>
    </row>
    <row r="169" spans="1:16" ht="95.25" customHeight="1">
      <c r="A169" s="585"/>
      <c r="B169" s="586"/>
      <c r="C169" s="586"/>
      <c r="D169" s="586"/>
      <c r="E169" s="586"/>
      <c r="F169" s="586"/>
      <c r="G169" s="586"/>
      <c r="H169" s="586"/>
      <c r="I169" s="586"/>
      <c r="J169" s="586"/>
      <c r="K169" s="586"/>
      <c r="L169" s="586"/>
      <c r="M169" s="586"/>
      <c r="N169" s="586"/>
      <c r="O169" s="586"/>
      <c r="P169" s="587"/>
    </row>
    <row r="170" spans="1:16" ht="18.75" customHeight="1">
      <c r="A170" s="585"/>
      <c r="B170" s="586"/>
      <c r="C170" s="586"/>
      <c r="D170" s="586"/>
      <c r="E170" s="586"/>
      <c r="F170" s="586"/>
      <c r="G170" s="586"/>
      <c r="H170" s="586"/>
      <c r="I170" s="586"/>
      <c r="J170" s="586"/>
      <c r="K170" s="586"/>
      <c r="L170" s="586"/>
      <c r="M170" s="586"/>
      <c r="N170" s="586"/>
      <c r="O170" s="586"/>
      <c r="P170" s="587"/>
    </row>
    <row r="171" spans="1:16" ht="18.75" customHeight="1">
      <c r="A171" s="585"/>
      <c r="B171" s="586"/>
      <c r="C171" s="586"/>
      <c r="D171" s="586"/>
      <c r="E171" s="586"/>
      <c r="F171" s="586"/>
      <c r="G171" s="586"/>
      <c r="H171" s="586"/>
      <c r="I171" s="586"/>
      <c r="J171" s="586"/>
      <c r="K171" s="586"/>
      <c r="L171" s="586"/>
      <c r="M171" s="586"/>
      <c r="N171" s="586"/>
      <c r="O171" s="586"/>
      <c r="P171" s="587"/>
    </row>
    <row r="172" spans="1:16" ht="18.75" customHeight="1">
      <c r="A172" s="585"/>
      <c r="B172" s="586"/>
      <c r="C172" s="586"/>
      <c r="D172" s="586"/>
      <c r="E172" s="586"/>
      <c r="F172" s="586"/>
      <c r="G172" s="586"/>
      <c r="H172" s="586"/>
      <c r="I172" s="586"/>
      <c r="J172" s="586"/>
      <c r="K172" s="586"/>
      <c r="L172" s="586"/>
      <c r="M172" s="586"/>
      <c r="N172" s="586"/>
      <c r="O172" s="586"/>
      <c r="P172" s="587"/>
    </row>
    <row r="173" spans="1:16" ht="165.75" customHeight="1">
      <c r="A173" s="585"/>
      <c r="B173" s="586"/>
      <c r="C173" s="586"/>
      <c r="D173" s="586"/>
      <c r="E173" s="586"/>
      <c r="F173" s="586"/>
      <c r="G173" s="586"/>
      <c r="H173" s="586"/>
      <c r="I173" s="586"/>
      <c r="J173" s="586"/>
      <c r="K173" s="586"/>
      <c r="L173" s="586"/>
      <c r="M173" s="586"/>
      <c r="N173" s="586"/>
      <c r="O173" s="586"/>
      <c r="P173" s="587"/>
    </row>
    <row r="174" spans="1:16" ht="18.75" customHeight="1">
      <c r="A174" s="585"/>
      <c r="B174" s="586"/>
      <c r="C174" s="586"/>
      <c r="D174" s="586"/>
      <c r="E174" s="586"/>
      <c r="F174" s="586"/>
      <c r="G174" s="586"/>
      <c r="H174" s="586"/>
      <c r="I174" s="586"/>
      <c r="J174" s="586"/>
      <c r="K174" s="586"/>
      <c r="L174" s="586"/>
      <c r="M174" s="586"/>
      <c r="N174" s="586"/>
      <c r="O174" s="586"/>
      <c r="P174" s="587"/>
    </row>
    <row r="175" spans="1:16" ht="20.25" customHeight="1">
      <c r="A175" s="585"/>
      <c r="B175" s="586"/>
      <c r="C175" s="586"/>
      <c r="D175" s="586"/>
      <c r="E175" s="586"/>
      <c r="F175" s="586"/>
      <c r="G175" s="586"/>
      <c r="H175" s="586"/>
      <c r="I175" s="586"/>
      <c r="J175" s="586"/>
      <c r="K175" s="586"/>
      <c r="L175" s="586"/>
      <c r="M175" s="586"/>
      <c r="N175" s="586"/>
      <c r="O175" s="586"/>
      <c r="P175" s="587"/>
    </row>
    <row r="176" spans="1:16" ht="18.75" customHeight="1">
      <c r="A176" s="585"/>
      <c r="B176" s="586"/>
      <c r="C176" s="586"/>
      <c r="D176" s="586"/>
      <c r="E176" s="586"/>
      <c r="F176" s="586"/>
      <c r="G176" s="586"/>
      <c r="H176" s="586"/>
      <c r="I176" s="586"/>
      <c r="J176" s="586"/>
      <c r="K176" s="586"/>
      <c r="L176" s="586"/>
      <c r="M176" s="586"/>
      <c r="N176" s="586"/>
      <c r="O176" s="586"/>
      <c r="P176" s="587"/>
    </row>
    <row r="177" spans="1:16" ht="18.75" customHeight="1">
      <c r="A177" s="585"/>
      <c r="B177" s="586"/>
      <c r="C177" s="586"/>
      <c r="D177" s="586"/>
      <c r="E177" s="586"/>
      <c r="F177" s="586"/>
      <c r="G177" s="586"/>
      <c r="H177" s="586"/>
      <c r="I177" s="586"/>
      <c r="J177" s="586"/>
      <c r="K177" s="586"/>
      <c r="L177" s="586"/>
      <c r="M177" s="586"/>
      <c r="N177" s="586"/>
      <c r="O177" s="586"/>
      <c r="P177" s="587"/>
    </row>
    <row r="178" spans="1:16" ht="18.75" customHeight="1">
      <c r="A178" s="585"/>
      <c r="B178" s="586"/>
      <c r="C178" s="586"/>
      <c r="D178" s="586"/>
      <c r="E178" s="586"/>
      <c r="F178" s="586"/>
      <c r="G178" s="586"/>
      <c r="H178" s="586"/>
      <c r="I178" s="586"/>
      <c r="J178" s="586"/>
      <c r="K178" s="586"/>
      <c r="L178" s="586"/>
      <c r="M178" s="586"/>
      <c r="N178" s="586"/>
      <c r="O178" s="586"/>
      <c r="P178" s="587"/>
    </row>
    <row r="179" spans="1:16" ht="18.75" customHeight="1">
      <c r="A179" s="585"/>
      <c r="B179" s="586"/>
      <c r="C179" s="586"/>
      <c r="D179" s="586"/>
      <c r="E179" s="586"/>
      <c r="F179" s="586"/>
      <c r="G179" s="586"/>
      <c r="H179" s="586"/>
      <c r="I179" s="586"/>
      <c r="J179" s="586"/>
      <c r="K179" s="586"/>
      <c r="L179" s="586"/>
      <c r="M179" s="586"/>
      <c r="N179" s="586"/>
      <c r="O179" s="586"/>
      <c r="P179" s="587"/>
    </row>
    <row r="180" spans="1:16" ht="18.75" customHeight="1">
      <c r="A180" s="585"/>
      <c r="B180" s="586"/>
      <c r="C180" s="586"/>
      <c r="D180" s="586"/>
      <c r="E180" s="586"/>
      <c r="F180" s="586"/>
      <c r="G180" s="586"/>
      <c r="H180" s="586"/>
      <c r="I180" s="586"/>
      <c r="J180" s="586"/>
      <c r="K180" s="586"/>
      <c r="L180" s="586"/>
      <c r="M180" s="586"/>
      <c r="N180" s="586"/>
      <c r="O180" s="586"/>
      <c r="P180" s="587"/>
    </row>
    <row r="181" spans="1:16" ht="18.75" customHeight="1">
      <c r="A181" s="585"/>
      <c r="B181" s="586"/>
      <c r="C181" s="586"/>
      <c r="D181" s="586"/>
      <c r="E181" s="586"/>
      <c r="F181" s="586"/>
      <c r="G181" s="586"/>
      <c r="H181" s="586"/>
      <c r="I181" s="586"/>
      <c r="J181" s="586"/>
      <c r="K181" s="586"/>
      <c r="L181" s="586"/>
      <c r="M181" s="586"/>
      <c r="N181" s="586"/>
      <c r="O181" s="586"/>
      <c r="P181" s="587"/>
    </row>
    <row r="182" spans="1:16" ht="18.75" customHeight="1" thickBot="1">
      <c r="A182" s="588"/>
      <c r="B182" s="589"/>
      <c r="C182" s="589"/>
      <c r="D182" s="589"/>
      <c r="E182" s="589"/>
      <c r="F182" s="589"/>
      <c r="G182" s="589"/>
      <c r="H182" s="589"/>
      <c r="I182" s="589"/>
      <c r="J182" s="589"/>
      <c r="K182" s="589"/>
      <c r="L182" s="589"/>
      <c r="M182" s="589"/>
      <c r="N182" s="589"/>
      <c r="O182" s="589"/>
      <c r="P182" s="590"/>
    </row>
    <row r="183" spans="1:16" ht="18.75" customHeight="1">
      <c r="A183" s="579" t="s">
        <v>1032</v>
      </c>
      <c r="B183" s="580"/>
      <c r="C183" s="580"/>
      <c r="D183" s="580"/>
      <c r="E183" s="580"/>
      <c r="F183" s="580"/>
      <c r="G183" s="580"/>
      <c r="H183" s="580"/>
      <c r="I183" s="580"/>
      <c r="J183" s="580"/>
      <c r="K183" s="580"/>
      <c r="L183" s="580"/>
      <c r="M183" s="580"/>
      <c r="N183" s="580"/>
      <c r="O183" s="580"/>
      <c r="P183" s="581"/>
    </row>
    <row r="184" spans="1:16" ht="98.25" customHeight="1">
      <c r="A184" s="582"/>
      <c r="B184" s="583"/>
      <c r="C184" s="583"/>
      <c r="D184" s="583"/>
      <c r="E184" s="583"/>
      <c r="F184" s="583"/>
      <c r="G184" s="583"/>
      <c r="H184" s="583"/>
      <c r="I184" s="583"/>
      <c r="J184" s="583"/>
      <c r="K184" s="583"/>
      <c r="L184" s="583"/>
      <c r="M184" s="583"/>
      <c r="N184" s="583"/>
      <c r="O184" s="583"/>
      <c r="P184" s="584"/>
    </row>
    <row r="185" spans="1:16" ht="18.75" customHeight="1">
      <c r="A185" s="582" t="s">
        <v>1030</v>
      </c>
      <c r="B185" s="583"/>
      <c r="C185" s="583"/>
      <c r="D185" s="583"/>
      <c r="E185" s="583"/>
      <c r="F185" s="583"/>
      <c r="G185" s="583"/>
      <c r="H185" s="583"/>
      <c r="I185" s="583"/>
      <c r="J185" s="583"/>
      <c r="K185" s="583"/>
      <c r="L185" s="583"/>
      <c r="M185" s="583"/>
      <c r="N185" s="583"/>
      <c r="O185" s="583"/>
      <c r="P185" s="584"/>
    </row>
    <row r="186" spans="1:16" ht="18.75" customHeight="1">
      <c r="A186" s="582"/>
      <c r="B186" s="583"/>
      <c r="C186" s="583"/>
      <c r="D186" s="583"/>
      <c r="E186" s="583"/>
      <c r="F186" s="583"/>
      <c r="G186" s="583"/>
      <c r="H186" s="583"/>
      <c r="I186" s="583"/>
      <c r="J186" s="583"/>
      <c r="K186" s="583"/>
      <c r="L186" s="583"/>
      <c r="M186" s="583"/>
      <c r="N186" s="583"/>
      <c r="O186" s="583"/>
      <c r="P186" s="584"/>
    </row>
    <row r="187" spans="1:16" ht="18.75" customHeight="1">
      <c r="A187" s="582"/>
      <c r="B187" s="583"/>
      <c r="C187" s="583"/>
      <c r="D187" s="583"/>
      <c r="E187" s="583"/>
      <c r="F187" s="583"/>
      <c r="G187" s="583"/>
      <c r="H187" s="583"/>
      <c r="I187" s="583"/>
      <c r="J187" s="583"/>
      <c r="K187" s="583"/>
      <c r="L187" s="583"/>
      <c r="M187" s="583"/>
      <c r="N187" s="583"/>
      <c r="O187" s="583"/>
      <c r="P187" s="584"/>
    </row>
    <row r="188" spans="1:16" ht="18.75" customHeight="1">
      <c r="A188" s="582"/>
      <c r="B188" s="583"/>
      <c r="C188" s="583"/>
      <c r="D188" s="583"/>
      <c r="E188" s="583"/>
      <c r="F188" s="583"/>
      <c r="G188" s="583"/>
      <c r="H188" s="583"/>
      <c r="I188" s="583"/>
      <c r="J188" s="583"/>
      <c r="K188" s="583"/>
      <c r="L188" s="583"/>
      <c r="M188" s="583"/>
      <c r="N188" s="583"/>
      <c r="O188" s="583"/>
      <c r="P188" s="584"/>
    </row>
    <row r="189" spans="1:16" ht="18.75" customHeight="1">
      <c r="A189" s="582"/>
      <c r="B189" s="583"/>
      <c r="C189" s="583"/>
      <c r="D189" s="583"/>
      <c r="E189" s="583"/>
      <c r="F189" s="583"/>
      <c r="G189" s="583"/>
      <c r="H189" s="583"/>
      <c r="I189" s="583"/>
      <c r="J189" s="583"/>
      <c r="K189" s="583"/>
      <c r="L189" s="583"/>
      <c r="M189" s="583"/>
      <c r="N189" s="583"/>
      <c r="O189" s="583"/>
      <c r="P189" s="584"/>
    </row>
    <row r="190" spans="1:16" ht="18.75" customHeight="1">
      <c r="A190" s="582"/>
      <c r="B190" s="583"/>
      <c r="C190" s="583"/>
      <c r="D190" s="583"/>
      <c r="E190" s="583"/>
      <c r="F190" s="583"/>
      <c r="G190" s="583"/>
      <c r="H190" s="583"/>
      <c r="I190" s="583"/>
      <c r="J190" s="583"/>
      <c r="K190" s="583"/>
      <c r="L190" s="583"/>
      <c r="M190" s="583"/>
      <c r="N190" s="583"/>
      <c r="O190" s="583"/>
      <c r="P190" s="584"/>
    </row>
    <row r="191" spans="1:16" ht="18.75" customHeight="1">
      <c r="A191" s="582"/>
      <c r="B191" s="583"/>
      <c r="C191" s="583"/>
      <c r="D191" s="583"/>
      <c r="E191" s="583"/>
      <c r="F191" s="583"/>
      <c r="G191" s="583"/>
      <c r="H191" s="583"/>
      <c r="I191" s="583"/>
      <c r="J191" s="583"/>
      <c r="K191" s="583"/>
      <c r="L191" s="583"/>
      <c r="M191" s="583"/>
      <c r="N191" s="583"/>
      <c r="O191" s="583"/>
      <c r="P191" s="584"/>
    </row>
    <row r="192" spans="1:16" ht="35.25" customHeight="1">
      <c r="A192" s="582"/>
      <c r="B192" s="583"/>
      <c r="C192" s="583"/>
      <c r="D192" s="583"/>
      <c r="E192" s="583"/>
      <c r="F192" s="583"/>
      <c r="G192" s="583"/>
      <c r="H192" s="583"/>
      <c r="I192" s="583"/>
      <c r="J192" s="583"/>
      <c r="K192" s="583"/>
      <c r="L192" s="583"/>
      <c r="M192" s="583"/>
      <c r="N192" s="583"/>
      <c r="O192" s="583"/>
      <c r="P192" s="584"/>
    </row>
    <row r="193" spans="1:16" ht="93" customHeight="1">
      <c r="A193" s="582"/>
      <c r="B193" s="583"/>
      <c r="C193" s="583"/>
      <c r="D193" s="583"/>
      <c r="E193" s="583"/>
      <c r="F193" s="583"/>
      <c r="G193" s="583"/>
      <c r="H193" s="583"/>
      <c r="I193" s="583"/>
      <c r="J193" s="583"/>
      <c r="K193" s="583"/>
      <c r="L193" s="583"/>
      <c r="M193" s="583"/>
      <c r="N193" s="583"/>
      <c r="O193" s="583"/>
      <c r="P193" s="584"/>
    </row>
    <row r="194" spans="1:16" ht="18.75" customHeight="1">
      <c r="A194" s="582" t="s">
        <v>1031</v>
      </c>
      <c r="B194" s="583"/>
      <c r="C194" s="583"/>
      <c r="D194" s="583"/>
      <c r="E194" s="583"/>
      <c r="F194" s="583"/>
      <c r="G194" s="583"/>
      <c r="H194" s="583"/>
      <c r="I194" s="583"/>
      <c r="J194" s="583"/>
      <c r="K194" s="583"/>
      <c r="L194" s="583"/>
      <c r="M194" s="583"/>
      <c r="N194" s="583"/>
      <c r="O194" s="583"/>
      <c r="P194" s="584"/>
    </row>
    <row r="195" spans="1:16" ht="18.75" customHeight="1">
      <c r="A195" s="582"/>
      <c r="B195" s="583"/>
      <c r="C195" s="583"/>
      <c r="D195" s="583"/>
      <c r="E195" s="583"/>
      <c r="F195" s="583"/>
      <c r="G195" s="583"/>
      <c r="H195" s="583"/>
      <c r="I195" s="583"/>
      <c r="J195" s="583"/>
      <c r="K195" s="583"/>
      <c r="L195" s="583"/>
      <c r="M195" s="583"/>
      <c r="N195" s="583"/>
      <c r="O195" s="583"/>
      <c r="P195" s="584"/>
    </row>
    <row r="196" spans="1:16" ht="18.75" customHeight="1">
      <c r="A196" s="582"/>
      <c r="B196" s="583"/>
      <c r="C196" s="583"/>
      <c r="D196" s="583"/>
      <c r="E196" s="583"/>
      <c r="F196" s="583"/>
      <c r="G196" s="583"/>
      <c r="H196" s="583"/>
      <c r="I196" s="583"/>
      <c r="J196" s="583"/>
      <c r="K196" s="583"/>
      <c r="L196" s="583"/>
      <c r="M196" s="583"/>
      <c r="N196" s="583"/>
      <c r="O196" s="583"/>
      <c r="P196" s="584"/>
    </row>
    <row r="197" spans="1:16" ht="18.75" customHeight="1">
      <c r="A197" s="582"/>
      <c r="B197" s="583"/>
      <c r="C197" s="583"/>
      <c r="D197" s="583"/>
      <c r="E197" s="583"/>
      <c r="F197" s="583"/>
      <c r="G197" s="583"/>
      <c r="H197" s="583"/>
      <c r="I197" s="583"/>
      <c r="J197" s="583"/>
      <c r="K197" s="583"/>
      <c r="L197" s="583"/>
      <c r="M197" s="583"/>
      <c r="N197" s="583"/>
      <c r="O197" s="583"/>
      <c r="P197" s="584"/>
    </row>
    <row r="198" spans="1:16" ht="18.75" customHeight="1">
      <c r="A198" s="582"/>
      <c r="B198" s="583"/>
      <c r="C198" s="583"/>
      <c r="D198" s="583"/>
      <c r="E198" s="583"/>
      <c r="F198" s="583"/>
      <c r="G198" s="583"/>
      <c r="H198" s="583"/>
      <c r="I198" s="583"/>
      <c r="J198" s="583"/>
      <c r="K198" s="583"/>
      <c r="L198" s="583"/>
      <c r="M198" s="583"/>
      <c r="N198" s="583"/>
      <c r="O198" s="583"/>
      <c r="P198" s="584"/>
    </row>
    <row r="199" spans="1:16" ht="18.75" customHeight="1">
      <c r="A199" s="582"/>
      <c r="B199" s="583"/>
      <c r="C199" s="583"/>
      <c r="D199" s="583"/>
      <c r="E199" s="583"/>
      <c r="F199" s="583"/>
      <c r="G199" s="583"/>
      <c r="H199" s="583"/>
      <c r="I199" s="583"/>
      <c r="J199" s="583"/>
      <c r="K199" s="583"/>
      <c r="L199" s="583"/>
      <c r="M199" s="583"/>
      <c r="N199" s="583"/>
      <c r="O199" s="583"/>
      <c r="P199" s="584"/>
    </row>
    <row r="200" spans="1:16" ht="18.75" customHeight="1">
      <c r="A200" s="582"/>
      <c r="B200" s="583"/>
      <c r="C200" s="583"/>
      <c r="D200" s="583"/>
      <c r="E200" s="583"/>
      <c r="F200" s="583"/>
      <c r="G200" s="583"/>
      <c r="H200" s="583"/>
      <c r="I200" s="583"/>
      <c r="J200" s="583"/>
      <c r="K200" s="583"/>
      <c r="L200" s="583"/>
      <c r="M200" s="583"/>
      <c r="N200" s="583"/>
      <c r="O200" s="583"/>
      <c r="P200" s="584"/>
    </row>
    <row r="201" spans="1:16" ht="18.75" customHeight="1">
      <c r="A201" s="582"/>
      <c r="B201" s="583"/>
      <c r="C201" s="583"/>
      <c r="D201" s="583"/>
      <c r="E201" s="583"/>
      <c r="F201" s="583"/>
      <c r="G201" s="583"/>
      <c r="H201" s="583"/>
      <c r="I201" s="583"/>
      <c r="J201" s="583"/>
      <c r="K201" s="583"/>
      <c r="L201" s="583"/>
      <c r="M201" s="583"/>
      <c r="N201" s="583"/>
      <c r="O201" s="583"/>
      <c r="P201" s="584"/>
    </row>
    <row r="202" spans="1:16" ht="18.75" customHeight="1">
      <c r="A202" s="582"/>
      <c r="B202" s="583"/>
      <c r="C202" s="583"/>
      <c r="D202" s="583"/>
      <c r="E202" s="583"/>
      <c r="F202" s="583"/>
      <c r="G202" s="583"/>
      <c r="H202" s="583"/>
      <c r="I202" s="583"/>
      <c r="J202" s="583"/>
      <c r="K202" s="583"/>
      <c r="L202" s="583"/>
      <c r="M202" s="583"/>
      <c r="N202" s="583"/>
      <c r="O202" s="583"/>
      <c r="P202" s="584"/>
    </row>
    <row r="203" spans="1:16" ht="18.75" customHeight="1">
      <c r="A203" s="582"/>
      <c r="B203" s="583"/>
      <c r="C203" s="583"/>
      <c r="D203" s="583"/>
      <c r="E203" s="583"/>
      <c r="F203" s="583"/>
      <c r="G203" s="583"/>
      <c r="H203" s="583"/>
      <c r="I203" s="583"/>
      <c r="J203" s="583"/>
      <c r="K203" s="583"/>
      <c r="L203" s="583"/>
      <c r="M203" s="583"/>
      <c r="N203" s="583"/>
      <c r="O203" s="583"/>
      <c r="P203" s="584"/>
    </row>
    <row r="204" spans="1:16" ht="18.75" customHeight="1">
      <c r="A204" s="582"/>
      <c r="B204" s="583"/>
      <c r="C204" s="583"/>
      <c r="D204" s="583"/>
      <c r="E204" s="583"/>
      <c r="F204" s="583"/>
      <c r="G204" s="583"/>
      <c r="H204" s="583"/>
      <c r="I204" s="583"/>
      <c r="J204" s="583"/>
      <c r="K204" s="583"/>
      <c r="L204" s="583"/>
      <c r="M204" s="583"/>
      <c r="N204" s="583"/>
      <c r="O204" s="583"/>
      <c r="P204" s="584"/>
    </row>
    <row r="205" spans="1:16" ht="18.75" customHeight="1">
      <c r="A205" s="582"/>
      <c r="B205" s="583"/>
      <c r="C205" s="583"/>
      <c r="D205" s="583"/>
      <c r="E205" s="583"/>
      <c r="F205" s="583"/>
      <c r="G205" s="583"/>
      <c r="H205" s="583"/>
      <c r="I205" s="583"/>
      <c r="J205" s="583"/>
      <c r="K205" s="583"/>
      <c r="L205" s="583"/>
      <c r="M205" s="583"/>
      <c r="N205" s="583"/>
      <c r="O205" s="583"/>
      <c r="P205" s="584"/>
    </row>
    <row r="206" spans="1:16" ht="18.75" customHeight="1">
      <c r="A206" s="582"/>
      <c r="B206" s="583"/>
      <c r="C206" s="583"/>
      <c r="D206" s="583"/>
      <c r="E206" s="583"/>
      <c r="F206" s="583"/>
      <c r="G206" s="583"/>
      <c r="H206" s="583"/>
      <c r="I206" s="583"/>
      <c r="J206" s="583"/>
      <c r="K206" s="583"/>
      <c r="L206" s="583"/>
      <c r="M206" s="583"/>
      <c r="N206" s="583"/>
      <c r="O206" s="583"/>
      <c r="P206" s="584"/>
    </row>
    <row r="207" spans="1:16" ht="18.75" customHeight="1">
      <c r="A207" s="582"/>
      <c r="B207" s="583"/>
      <c r="C207" s="583"/>
      <c r="D207" s="583"/>
      <c r="E207" s="583"/>
      <c r="F207" s="583"/>
      <c r="G207" s="583"/>
      <c r="H207" s="583"/>
      <c r="I207" s="583"/>
      <c r="J207" s="583"/>
      <c r="K207" s="583"/>
      <c r="L207" s="583"/>
      <c r="M207" s="583"/>
      <c r="N207" s="583"/>
      <c r="O207" s="583"/>
      <c r="P207" s="584"/>
    </row>
    <row r="208" spans="1:16" ht="18.75" customHeight="1">
      <c r="A208" s="582"/>
      <c r="B208" s="583"/>
      <c r="C208" s="583"/>
      <c r="D208" s="583"/>
      <c r="E208" s="583"/>
      <c r="F208" s="583"/>
      <c r="G208" s="583"/>
      <c r="H208" s="583"/>
      <c r="I208" s="583"/>
      <c r="J208" s="583"/>
      <c r="K208" s="583"/>
      <c r="L208" s="583"/>
      <c r="M208" s="583"/>
      <c r="N208" s="583"/>
      <c r="O208" s="583"/>
      <c r="P208" s="584"/>
    </row>
    <row r="209" spans="1:16" ht="18.75" customHeight="1">
      <c r="A209" s="582"/>
      <c r="B209" s="583"/>
      <c r="C209" s="583"/>
      <c r="D209" s="583"/>
      <c r="E209" s="583"/>
      <c r="F209" s="583"/>
      <c r="G209" s="583"/>
      <c r="H209" s="583"/>
      <c r="I209" s="583"/>
      <c r="J209" s="583"/>
      <c r="K209" s="583"/>
      <c r="L209" s="583"/>
      <c r="M209" s="583"/>
      <c r="N209" s="583"/>
      <c r="O209" s="583"/>
      <c r="P209" s="584"/>
    </row>
    <row r="210" spans="1:16" ht="201.75" customHeight="1">
      <c r="A210" s="582"/>
      <c r="B210" s="583"/>
      <c r="C210" s="583"/>
      <c r="D210" s="583"/>
      <c r="E210" s="583"/>
      <c r="F210" s="583"/>
      <c r="G210" s="583"/>
      <c r="H210" s="583"/>
      <c r="I210" s="583"/>
      <c r="J210" s="583"/>
      <c r="K210" s="583"/>
      <c r="L210" s="583"/>
      <c r="M210" s="583"/>
      <c r="N210" s="583"/>
      <c r="O210" s="583"/>
      <c r="P210" s="584"/>
    </row>
    <row r="211" spans="1:16" ht="18.75" customHeight="1">
      <c r="A211" s="582"/>
      <c r="B211" s="583"/>
      <c r="C211" s="583"/>
      <c r="D211" s="583"/>
      <c r="E211" s="583"/>
      <c r="F211" s="583"/>
      <c r="G211" s="583"/>
      <c r="H211" s="583"/>
      <c r="I211" s="583"/>
      <c r="J211" s="583"/>
      <c r="K211" s="583"/>
      <c r="L211" s="583"/>
      <c r="M211" s="583"/>
      <c r="N211" s="583"/>
      <c r="O211" s="583"/>
      <c r="P211" s="584"/>
    </row>
    <row r="212" spans="1:16" ht="18.75" customHeight="1">
      <c r="A212" s="582"/>
      <c r="B212" s="583"/>
      <c r="C212" s="583"/>
      <c r="D212" s="583"/>
      <c r="E212" s="583"/>
      <c r="F212" s="583"/>
      <c r="G212" s="583"/>
      <c r="H212" s="583"/>
      <c r="I212" s="583"/>
      <c r="J212" s="583"/>
      <c r="K212" s="583"/>
      <c r="L212" s="583"/>
      <c r="M212" s="583"/>
      <c r="N212" s="583"/>
      <c r="O212" s="583"/>
      <c r="P212" s="584"/>
    </row>
    <row r="213" spans="1:16" ht="18.75" customHeight="1">
      <c r="A213" s="582"/>
      <c r="B213" s="583"/>
      <c r="C213" s="583"/>
      <c r="D213" s="583"/>
      <c r="E213" s="583"/>
      <c r="F213" s="583"/>
      <c r="G213" s="583"/>
      <c r="H213" s="583"/>
      <c r="I213" s="583"/>
      <c r="J213" s="583"/>
      <c r="K213" s="583"/>
      <c r="L213" s="583"/>
      <c r="M213" s="583"/>
      <c r="N213" s="583"/>
      <c r="O213" s="583"/>
      <c r="P213" s="584"/>
    </row>
    <row r="214" spans="1:16" ht="18.75" customHeight="1">
      <c r="A214" s="582"/>
      <c r="B214" s="583"/>
      <c r="C214" s="583"/>
      <c r="D214" s="583"/>
      <c r="E214" s="583"/>
      <c r="F214" s="583"/>
      <c r="G214" s="583"/>
      <c r="H214" s="583"/>
      <c r="I214" s="583"/>
      <c r="J214" s="583"/>
      <c r="K214" s="583"/>
      <c r="L214" s="583"/>
      <c r="M214" s="583"/>
      <c r="N214" s="583"/>
      <c r="O214" s="583"/>
      <c r="P214" s="584"/>
    </row>
    <row r="215" spans="1:16" ht="18.75" customHeight="1">
      <c r="A215" s="582"/>
      <c r="B215" s="583"/>
      <c r="C215" s="583"/>
      <c r="D215" s="583"/>
      <c r="E215" s="583"/>
      <c r="F215" s="583"/>
      <c r="G215" s="583"/>
      <c r="H215" s="583"/>
      <c r="I215" s="583"/>
      <c r="J215" s="583"/>
      <c r="K215" s="583"/>
      <c r="L215" s="583"/>
      <c r="M215" s="583"/>
      <c r="N215" s="583"/>
      <c r="O215" s="583"/>
      <c r="P215" s="584"/>
    </row>
    <row r="216" spans="1:16" ht="18.75" customHeight="1">
      <c r="A216" s="582"/>
      <c r="B216" s="583"/>
      <c r="C216" s="583"/>
      <c r="D216" s="583"/>
      <c r="E216" s="583"/>
      <c r="F216" s="583"/>
      <c r="G216" s="583"/>
      <c r="H216" s="583"/>
      <c r="I216" s="583"/>
      <c r="J216" s="583"/>
      <c r="K216" s="583"/>
      <c r="L216" s="583"/>
      <c r="M216" s="583"/>
      <c r="N216" s="583"/>
      <c r="O216" s="583"/>
      <c r="P216" s="584"/>
    </row>
    <row r="217" spans="1:16" ht="18.75" customHeight="1">
      <c r="A217" s="582"/>
      <c r="B217" s="583"/>
      <c r="C217" s="583"/>
      <c r="D217" s="583"/>
      <c r="E217" s="583"/>
      <c r="F217" s="583"/>
      <c r="G217" s="583"/>
      <c r="H217" s="583"/>
      <c r="I217" s="583"/>
      <c r="J217" s="583"/>
      <c r="K217" s="583"/>
      <c r="L217" s="583"/>
      <c r="M217" s="583"/>
      <c r="N217" s="583"/>
      <c r="O217" s="583"/>
      <c r="P217" s="584"/>
    </row>
    <row r="218" spans="1:16" ht="127.5" customHeight="1">
      <c r="A218" s="582"/>
      <c r="B218" s="583"/>
      <c r="C218" s="583"/>
      <c r="D218" s="583"/>
      <c r="E218" s="583"/>
      <c r="F218" s="583"/>
      <c r="G218" s="583"/>
      <c r="H218" s="583"/>
      <c r="I218" s="583"/>
      <c r="J218" s="583"/>
      <c r="K218" s="583"/>
      <c r="L218" s="583"/>
      <c r="M218" s="583"/>
      <c r="N218" s="583"/>
      <c r="O218" s="583"/>
      <c r="P218" s="584"/>
    </row>
    <row r="219" spans="1:16" ht="18.75" customHeight="1">
      <c r="A219" s="582"/>
      <c r="B219" s="583"/>
      <c r="C219" s="583"/>
      <c r="D219" s="583"/>
      <c r="E219" s="583"/>
      <c r="F219" s="583"/>
      <c r="G219" s="583"/>
      <c r="H219" s="583"/>
      <c r="I219" s="583"/>
      <c r="J219" s="583"/>
      <c r="K219" s="583"/>
      <c r="L219" s="583"/>
      <c r="M219" s="583"/>
      <c r="N219" s="583"/>
      <c r="O219" s="583"/>
      <c r="P219" s="584"/>
    </row>
    <row r="220" spans="1:16" ht="18.75" customHeight="1">
      <c r="A220" s="582"/>
      <c r="B220" s="583"/>
      <c r="C220" s="583"/>
      <c r="D220" s="583"/>
      <c r="E220" s="583"/>
      <c r="F220" s="583"/>
      <c r="G220" s="583"/>
      <c r="H220" s="583"/>
      <c r="I220" s="583"/>
      <c r="J220" s="583"/>
      <c r="K220" s="583"/>
      <c r="L220" s="583"/>
      <c r="M220" s="583"/>
      <c r="N220" s="583"/>
      <c r="O220" s="583"/>
      <c r="P220" s="584"/>
    </row>
    <row r="221" spans="1:16" ht="18.75" customHeight="1">
      <c r="A221" s="582"/>
      <c r="B221" s="583"/>
      <c r="C221" s="583"/>
      <c r="D221" s="583"/>
      <c r="E221" s="583"/>
      <c r="F221" s="583"/>
      <c r="G221" s="583"/>
      <c r="H221" s="583"/>
      <c r="I221" s="583"/>
      <c r="J221" s="583"/>
      <c r="K221" s="583"/>
      <c r="L221" s="583"/>
      <c r="M221" s="583"/>
      <c r="N221" s="583"/>
      <c r="O221" s="583"/>
      <c r="P221" s="584"/>
    </row>
    <row r="222" spans="1:16" ht="18.75" customHeight="1">
      <c r="A222" s="582"/>
      <c r="B222" s="583"/>
      <c r="C222" s="583"/>
      <c r="D222" s="583"/>
      <c r="E222" s="583"/>
      <c r="F222" s="583"/>
      <c r="G222" s="583"/>
      <c r="H222" s="583"/>
      <c r="I222" s="583"/>
      <c r="J222" s="583"/>
      <c r="K222" s="583"/>
      <c r="L222" s="583"/>
      <c r="M222" s="583"/>
      <c r="N222" s="583"/>
      <c r="O222" s="583"/>
      <c r="P222" s="584"/>
    </row>
    <row r="223" spans="1:16" ht="18.75" customHeight="1">
      <c r="A223" s="582"/>
      <c r="B223" s="583"/>
      <c r="C223" s="583"/>
      <c r="D223" s="583"/>
      <c r="E223" s="583"/>
      <c r="F223" s="583"/>
      <c r="G223" s="583"/>
      <c r="H223" s="583"/>
      <c r="I223" s="583"/>
      <c r="J223" s="583"/>
      <c r="K223" s="583"/>
      <c r="L223" s="583"/>
      <c r="M223" s="583"/>
      <c r="N223" s="583"/>
      <c r="O223" s="583"/>
      <c r="P223" s="584"/>
    </row>
    <row r="224" spans="1:16" ht="18.75" customHeight="1">
      <c r="A224" s="582"/>
      <c r="B224" s="583"/>
      <c r="C224" s="583"/>
      <c r="D224" s="583"/>
      <c r="E224" s="583"/>
      <c r="F224" s="583"/>
      <c r="G224" s="583"/>
      <c r="H224" s="583"/>
      <c r="I224" s="583"/>
      <c r="J224" s="583"/>
      <c r="K224" s="583"/>
      <c r="L224" s="583"/>
      <c r="M224" s="583"/>
      <c r="N224" s="583"/>
      <c r="O224" s="583"/>
      <c r="P224" s="584"/>
    </row>
    <row r="225" spans="1:16" ht="18.75" customHeight="1">
      <c r="A225" s="582"/>
      <c r="B225" s="583"/>
      <c r="C225" s="583"/>
      <c r="D225" s="583"/>
      <c r="E225" s="583"/>
      <c r="F225" s="583"/>
      <c r="G225" s="583"/>
      <c r="H225" s="583"/>
      <c r="I225" s="583"/>
      <c r="J225" s="583"/>
      <c r="K225" s="583"/>
      <c r="L225" s="583"/>
      <c r="M225" s="583"/>
      <c r="N225" s="583"/>
      <c r="O225" s="583"/>
      <c r="P225" s="584"/>
    </row>
    <row r="226" spans="1:16" ht="36.75" customHeight="1">
      <c r="A226" s="582"/>
      <c r="B226" s="583"/>
      <c r="C226" s="583"/>
      <c r="D226" s="583"/>
      <c r="E226" s="583"/>
      <c r="F226" s="583"/>
      <c r="G226" s="583"/>
      <c r="H226" s="583"/>
      <c r="I226" s="583"/>
      <c r="J226" s="583"/>
      <c r="K226" s="583"/>
      <c r="L226" s="583"/>
      <c r="M226" s="583"/>
      <c r="N226" s="583"/>
      <c r="O226" s="583"/>
      <c r="P226" s="584"/>
    </row>
    <row r="227" spans="1:16" ht="18.75" customHeight="1">
      <c r="A227" s="582" t="s">
        <v>244</v>
      </c>
      <c r="B227" s="583"/>
      <c r="C227" s="583"/>
      <c r="D227" s="583"/>
      <c r="E227" s="583"/>
      <c r="F227" s="583"/>
      <c r="G227" s="583"/>
      <c r="H227" s="583"/>
      <c r="I227" s="583"/>
      <c r="J227" s="583"/>
      <c r="K227" s="583"/>
      <c r="L227" s="583"/>
      <c r="M227" s="583"/>
      <c r="N227" s="583"/>
      <c r="O227" s="583"/>
      <c r="P227" s="584"/>
    </row>
    <row r="228" spans="1:16" ht="18.75" customHeight="1">
      <c r="A228" s="582"/>
      <c r="B228" s="583"/>
      <c r="C228" s="583"/>
      <c r="D228" s="583"/>
      <c r="E228" s="583"/>
      <c r="F228" s="583"/>
      <c r="G228" s="583"/>
      <c r="H228" s="583"/>
      <c r="I228" s="583"/>
      <c r="J228" s="583"/>
      <c r="K228" s="583"/>
      <c r="L228" s="583"/>
      <c r="M228" s="583"/>
      <c r="N228" s="583"/>
      <c r="O228" s="583"/>
      <c r="P228" s="584"/>
    </row>
    <row r="229" spans="1:16" ht="18.75" customHeight="1">
      <c r="A229" s="582"/>
      <c r="B229" s="583"/>
      <c r="C229" s="583"/>
      <c r="D229" s="583"/>
      <c r="E229" s="583"/>
      <c r="F229" s="583"/>
      <c r="G229" s="583"/>
      <c r="H229" s="583"/>
      <c r="I229" s="583"/>
      <c r="J229" s="583"/>
      <c r="K229" s="583"/>
      <c r="L229" s="583"/>
      <c r="M229" s="583"/>
      <c r="N229" s="583"/>
      <c r="O229" s="583"/>
      <c r="P229" s="584"/>
    </row>
    <row r="230" spans="1:16" ht="18.75" customHeight="1">
      <c r="A230" s="582"/>
      <c r="B230" s="583"/>
      <c r="C230" s="583"/>
      <c r="D230" s="583"/>
      <c r="E230" s="583"/>
      <c r="F230" s="583"/>
      <c r="G230" s="583"/>
      <c r="H230" s="583"/>
      <c r="I230" s="583"/>
      <c r="J230" s="583"/>
      <c r="K230" s="583"/>
      <c r="L230" s="583"/>
      <c r="M230" s="583"/>
      <c r="N230" s="583"/>
      <c r="O230" s="583"/>
      <c r="P230" s="584"/>
    </row>
    <row r="231" spans="1:16" ht="18.75" customHeight="1">
      <c r="A231" s="582"/>
      <c r="B231" s="583"/>
      <c r="C231" s="583"/>
      <c r="D231" s="583"/>
      <c r="E231" s="583"/>
      <c r="F231" s="583"/>
      <c r="G231" s="583"/>
      <c r="H231" s="583"/>
      <c r="I231" s="583"/>
      <c r="J231" s="583"/>
      <c r="K231" s="583"/>
      <c r="L231" s="583"/>
      <c r="M231" s="583"/>
      <c r="N231" s="583"/>
      <c r="O231" s="583"/>
      <c r="P231" s="584"/>
    </row>
    <row r="232" spans="1:16" ht="18.75" customHeight="1">
      <c r="A232" s="582"/>
      <c r="B232" s="583"/>
      <c r="C232" s="583"/>
      <c r="D232" s="583"/>
      <c r="E232" s="583"/>
      <c r="F232" s="583"/>
      <c r="G232" s="583"/>
      <c r="H232" s="583"/>
      <c r="I232" s="583"/>
      <c r="J232" s="583"/>
      <c r="K232" s="583"/>
      <c r="L232" s="583"/>
      <c r="M232" s="583"/>
      <c r="N232" s="583"/>
      <c r="O232" s="583"/>
      <c r="P232" s="584"/>
    </row>
    <row r="233" spans="1:16" ht="18.75" customHeight="1">
      <c r="A233" s="582"/>
      <c r="B233" s="583"/>
      <c r="C233" s="583"/>
      <c r="D233" s="583"/>
      <c r="E233" s="583"/>
      <c r="F233" s="583"/>
      <c r="G233" s="583"/>
      <c r="H233" s="583"/>
      <c r="I233" s="583"/>
      <c r="J233" s="583"/>
      <c r="K233" s="583"/>
      <c r="L233" s="583"/>
      <c r="M233" s="583"/>
      <c r="N233" s="583"/>
      <c r="O233" s="583"/>
      <c r="P233" s="584"/>
    </row>
    <row r="234" spans="1:16" ht="18.75" customHeight="1">
      <c r="A234" s="585" t="s">
        <v>1033</v>
      </c>
      <c r="B234" s="586"/>
      <c r="C234" s="586"/>
      <c r="D234" s="586"/>
      <c r="E234" s="586"/>
      <c r="F234" s="586"/>
      <c r="G234" s="586"/>
      <c r="H234" s="586"/>
      <c r="I234" s="586"/>
      <c r="J234" s="586"/>
      <c r="K234" s="586"/>
      <c r="L234" s="586"/>
      <c r="M234" s="586"/>
      <c r="N234" s="586"/>
      <c r="O234" s="586"/>
      <c r="P234" s="587"/>
    </row>
    <row r="235" spans="1:16" ht="15">
      <c r="A235" s="585"/>
      <c r="B235" s="586"/>
      <c r="C235" s="586"/>
      <c r="D235" s="586"/>
      <c r="E235" s="586"/>
      <c r="F235" s="586"/>
      <c r="G235" s="586"/>
      <c r="H235" s="586"/>
      <c r="I235" s="586"/>
      <c r="J235" s="586"/>
      <c r="K235" s="586"/>
      <c r="L235" s="586"/>
      <c r="M235" s="586"/>
      <c r="N235" s="586"/>
      <c r="O235" s="586"/>
      <c r="P235" s="587"/>
    </row>
    <row r="236" spans="1:16" ht="60" customHeight="1" thickBot="1">
      <c r="A236" s="588"/>
      <c r="B236" s="589"/>
      <c r="C236" s="589"/>
      <c r="D236" s="589"/>
      <c r="E236" s="589"/>
      <c r="F236" s="589"/>
      <c r="G236" s="589"/>
      <c r="H236" s="589"/>
      <c r="I236" s="589"/>
      <c r="J236" s="589"/>
      <c r="K236" s="589"/>
      <c r="L236" s="589"/>
      <c r="M236" s="589"/>
      <c r="N236" s="589"/>
      <c r="O236" s="589"/>
      <c r="P236" s="590"/>
    </row>
    <row r="237" spans="1:16" ht="18.75" customHeight="1">
      <c r="A237" s="579" t="s">
        <v>1071</v>
      </c>
      <c r="B237" s="580"/>
      <c r="C237" s="580"/>
      <c r="D237" s="580"/>
      <c r="E237" s="580"/>
      <c r="F237" s="580"/>
      <c r="G237" s="580"/>
      <c r="H237" s="580"/>
      <c r="I237" s="580"/>
      <c r="J237" s="580"/>
      <c r="K237" s="580"/>
      <c r="L237" s="580"/>
      <c r="M237" s="580"/>
      <c r="N237" s="580"/>
      <c r="O237" s="580"/>
      <c r="P237" s="581"/>
    </row>
    <row r="238" spans="1:16" ht="15">
      <c r="A238" s="582"/>
      <c r="B238" s="583"/>
      <c r="C238" s="583"/>
      <c r="D238" s="583"/>
      <c r="E238" s="583"/>
      <c r="F238" s="583"/>
      <c r="G238" s="583"/>
      <c r="H238" s="583"/>
      <c r="I238" s="583"/>
      <c r="J238" s="583"/>
      <c r="K238" s="583"/>
      <c r="L238" s="583"/>
      <c r="M238" s="583"/>
      <c r="N238" s="583"/>
      <c r="O238" s="583"/>
      <c r="P238" s="584"/>
    </row>
    <row r="239" spans="1:16" ht="15">
      <c r="A239" s="582"/>
      <c r="B239" s="583"/>
      <c r="C239" s="583"/>
      <c r="D239" s="583"/>
      <c r="E239" s="583"/>
      <c r="F239" s="583"/>
      <c r="G239" s="583"/>
      <c r="H239" s="583"/>
      <c r="I239" s="583"/>
      <c r="J239" s="583"/>
      <c r="K239" s="583"/>
      <c r="L239" s="583"/>
      <c r="M239" s="583"/>
      <c r="N239" s="583"/>
      <c r="O239" s="583"/>
      <c r="P239" s="584"/>
    </row>
    <row r="240" spans="1:16" ht="15">
      <c r="A240" s="582"/>
      <c r="B240" s="583"/>
      <c r="C240" s="583"/>
      <c r="D240" s="583"/>
      <c r="E240" s="583"/>
      <c r="F240" s="583"/>
      <c r="G240" s="583"/>
      <c r="H240" s="583"/>
      <c r="I240" s="583"/>
      <c r="J240" s="583"/>
      <c r="K240" s="583"/>
      <c r="L240" s="583"/>
      <c r="M240" s="583"/>
      <c r="N240" s="583"/>
      <c r="O240" s="583"/>
      <c r="P240" s="584"/>
    </row>
    <row r="241" spans="1:16" ht="15">
      <c r="A241" s="582"/>
      <c r="B241" s="583"/>
      <c r="C241" s="583"/>
      <c r="D241" s="583"/>
      <c r="E241" s="583"/>
      <c r="F241" s="583"/>
      <c r="G241" s="583"/>
      <c r="H241" s="583"/>
      <c r="I241" s="583"/>
      <c r="J241" s="583"/>
      <c r="K241" s="583"/>
      <c r="L241" s="583"/>
      <c r="M241" s="583"/>
      <c r="N241" s="583"/>
      <c r="O241" s="583"/>
      <c r="P241" s="584"/>
    </row>
    <row r="242" spans="1:16" ht="15">
      <c r="A242" s="582"/>
      <c r="B242" s="583"/>
      <c r="C242" s="583"/>
      <c r="D242" s="583"/>
      <c r="E242" s="583"/>
      <c r="F242" s="583"/>
      <c r="G242" s="583"/>
      <c r="H242" s="583"/>
      <c r="I242" s="583"/>
      <c r="J242" s="583"/>
      <c r="K242" s="583"/>
      <c r="L242" s="583"/>
      <c r="M242" s="583"/>
      <c r="N242" s="583"/>
      <c r="O242" s="583"/>
      <c r="P242" s="584"/>
    </row>
    <row r="243" spans="1:16" ht="15">
      <c r="A243" s="582"/>
      <c r="B243" s="583"/>
      <c r="C243" s="583"/>
      <c r="D243" s="583"/>
      <c r="E243" s="583"/>
      <c r="F243" s="583"/>
      <c r="G243" s="583"/>
      <c r="H243" s="583"/>
      <c r="I243" s="583"/>
      <c r="J243" s="583"/>
      <c r="K243" s="583"/>
      <c r="L243" s="583"/>
      <c r="M243" s="583"/>
      <c r="N243" s="583"/>
      <c r="O243" s="583"/>
      <c r="P243" s="584"/>
    </row>
    <row r="244" spans="1:16" ht="15">
      <c r="A244" s="582"/>
      <c r="B244" s="583"/>
      <c r="C244" s="583"/>
      <c r="D244" s="583"/>
      <c r="E244" s="583"/>
      <c r="F244" s="583"/>
      <c r="G244" s="583"/>
      <c r="H244" s="583"/>
      <c r="I244" s="583"/>
      <c r="J244" s="583"/>
      <c r="K244" s="583"/>
      <c r="L244" s="583"/>
      <c r="M244" s="583"/>
      <c r="N244" s="583"/>
      <c r="O244" s="583"/>
      <c r="P244" s="584"/>
    </row>
    <row r="245" spans="1:16" ht="15">
      <c r="A245" s="582"/>
      <c r="B245" s="583"/>
      <c r="C245" s="583"/>
      <c r="D245" s="583"/>
      <c r="E245" s="583"/>
      <c r="F245" s="583"/>
      <c r="G245" s="583"/>
      <c r="H245" s="583"/>
      <c r="I245" s="583"/>
      <c r="J245" s="583"/>
      <c r="K245" s="583"/>
      <c r="L245" s="583"/>
      <c r="M245" s="583"/>
      <c r="N245" s="583"/>
      <c r="O245" s="583"/>
      <c r="P245" s="584"/>
    </row>
    <row r="246" spans="1:16" ht="15">
      <c r="A246" s="582"/>
      <c r="B246" s="583"/>
      <c r="C246" s="583"/>
      <c r="D246" s="583"/>
      <c r="E246" s="583"/>
      <c r="F246" s="583"/>
      <c r="G246" s="583"/>
      <c r="H246" s="583"/>
      <c r="I246" s="583"/>
      <c r="J246" s="583"/>
      <c r="K246" s="583"/>
      <c r="L246" s="583"/>
      <c r="M246" s="583"/>
      <c r="N246" s="583"/>
      <c r="O246" s="583"/>
      <c r="P246" s="584"/>
    </row>
    <row r="247" spans="1:16" ht="15">
      <c r="A247" s="582"/>
      <c r="B247" s="583"/>
      <c r="C247" s="583"/>
      <c r="D247" s="583"/>
      <c r="E247" s="583"/>
      <c r="F247" s="583"/>
      <c r="G247" s="583"/>
      <c r="H247" s="583"/>
      <c r="I247" s="583"/>
      <c r="J247" s="583"/>
      <c r="K247" s="583"/>
      <c r="L247" s="583"/>
      <c r="M247" s="583"/>
      <c r="N247" s="583"/>
      <c r="O247" s="583"/>
      <c r="P247" s="584"/>
    </row>
    <row r="248" spans="1:16" ht="15">
      <c r="A248" s="582"/>
      <c r="B248" s="583"/>
      <c r="C248" s="583"/>
      <c r="D248" s="583"/>
      <c r="E248" s="583"/>
      <c r="F248" s="583"/>
      <c r="G248" s="583"/>
      <c r="H248" s="583"/>
      <c r="I248" s="583"/>
      <c r="J248" s="583"/>
      <c r="K248" s="583"/>
      <c r="L248" s="583"/>
      <c r="M248" s="583"/>
      <c r="N248" s="583"/>
      <c r="O248" s="583"/>
      <c r="P248" s="584"/>
    </row>
    <row r="249" spans="1:16" ht="15">
      <c r="A249" s="582"/>
      <c r="B249" s="583"/>
      <c r="C249" s="583"/>
      <c r="D249" s="583"/>
      <c r="E249" s="583"/>
      <c r="F249" s="583"/>
      <c r="G249" s="583"/>
      <c r="H249" s="583"/>
      <c r="I249" s="583"/>
      <c r="J249" s="583"/>
      <c r="K249" s="583"/>
      <c r="L249" s="583"/>
      <c r="M249" s="583"/>
      <c r="N249" s="583"/>
      <c r="O249" s="583"/>
      <c r="P249" s="584"/>
    </row>
    <row r="250" spans="1:16" ht="15">
      <c r="A250" s="582"/>
      <c r="B250" s="583"/>
      <c r="C250" s="583"/>
      <c r="D250" s="583"/>
      <c r="E250" s="583"/>
      <c r="F250" s="583"/>
      <c r="G250" s="583"/>
      <c r="H250" s="583"/>
      <c r="I250" s="583"/>
      <c r="J250" s="583"/>
      <c r="K250" s="583"/>
      <c r="L250" s="583"/>
      <c r="M250" s="583"/>
      <c r="N250" s="583"/>
      <c r="O250" s="583"/>
      <c r="P250" s="584"/>
    </row>
    <row r="251" spans="1:16" ht="15">
      <c r="A251" s="582"/>
      <c r="B251" s="583"/>
      <c r="C251" s="583"/>
      <c r="D251" s="583"/>
      <c r="E251" s="583"/>
      <c r="F251" s="583"/>
      <c r="G251" s="583"/>
      <c r="H251" s="583"/>
      <c r="I251" s="583"/>
      <c r="J251" s="583"/>
      <c r="K251" s="583"/>
      <c r="L251" s="583"/>
      <c r="M251" s="583"/>
      <c r="N251" s="583"/>
      <c r="O251" s="583"/>
      <c r="P251" s="584"/>
    </row>
    <row r="252" spans="1:16" ht="15">
      <c r="A252" s="582"/>
      <c r="B252" s="583"/>
      <c r="C252" s="583"/>
      <c r="D252" s="583"/>
      <c r="E252" s="583"/>
      <c r="F252" s="583"/>
      <c r="G252" s="583"/>
      <c r="H252" s="583"/>
      <c r="I252" s="583"/>
      <c r="J252" s="583"/>
      <c r="K252" s="583"/>
      <c r="L252" s="583"/>
      <c r="M252" s="583"/>
      <c r="N252" s="583"/>
      <c r="O252" s="583"/>
      <c r="P252" s="584"/>
    </row>
    <row r="253" spans="1:16" ht="15">
      <c r="A253" s="582"/>
      <c r="B253" s="583"/>
      <c r="C253" s="583"/>
      <c r="D253" s="583"/>
      <c r="E253" s="583"/>
      <c r="F253" s="583"/>
      <c r="G253" s="583"/>
      <c r="H253" s="583"/>
      <c r="I253" s="583"/>
      <c r="J253" s="583"/>
      <c r="K253" s="583"/>
      <c r="L253" s="583"/>
      <c r="M253" s="583"/>
      <c r="N253" s="583"/>
      <c r="O253" s="583"/>
      <c r="P253" s="584"/>
    </row>
    <row r="254" spans="1:16" ht="15">
      <c r="A254" s="582"/>
      <c r="B254" s="583"/>
      <c r="C254" s="583"/>
      <c r="D254" s="583"/>
      <c r="E254" s="583"/>
      <c r="F254" s="583"/>
      <c r="G254" s="583"/>
      <c r="H254" s="583"/>
      <c r="I254" s="583"/>
      <c r="J254" s="583"/>
      <c r="K254" s="583"/>
      <c r="L254" s="583"/>
      <c r="M254" s="583"/>
      <c r="N254" s="583"/>
      <c r="O254" s="583"/>
      <c r="P254" s="584"/>
    </row>
    <row r="255" spans="1:16" ht="15">
      <c r="A255" s="582"/>
      <c r="B255" s="583"/>
      <c r="C255" s="583"/>
      <c r="D255" s="583"/>
      <c r="E255" s="583"/>
      <c r="F255" s="583"/>
      <c r="G255" s="583"/>
      <c r="H255" s="583"/>
      <c r="I255" s="583"/>
      <c r="J255" s="583"/>
      <c r="K255" s="583"/>
      <c r="L255" s="583"/>
      <c r="M255" s="583"/>
      <c r="N255" s="583"/>
      <c r="O255" s="583"/>
      <c r="P255" s="584"/>
    </row>
    <row r="256" spans="1:16" ht="15">
      <c r="A256" s="582"/>
      <c r="B256" s="583"/>
      <c r="C256" s="583"/>
      <c r="D256" s="583"/>
      <c r="E256" s="583"/>
      <c r="F256" s="583"/>
      <c r="G256" s="583"/>
      <c r="H256" s="583"/>
      <c r="I256" s="583"/>
      <c r="J256" s="583"/>
      <c r="K256" s="583"/>
      <c r="L256" s="583"/>
      <c r="M256" s="583"/>
      <c r="N256" s="583"/>
      <c r="O256" s="583"/>
      <c r="P256" s="584"/>
    </row>
    <row r="257" spans="1:16" ht="15">
      <c r="A257" s="582"/>
      <c r="B257" s="583"/>
      <c r="C257" s="583"/>
      <c r="D257" s="583"/>
      <c r="E257" s="583"/>
      <c r="F257" s="583"/>
      <c r="G257" s="583"/>
      <c r="H257" s="583"/>
      <c r="I257" s="583"/>
      <c r="J257" s="583"/>
      <c r="K257" s="583"/>
      <c r="L257" s="583"/>
      <c r="M257" s="583"/>
      <c r="N257" s="583"/>
      <c r="O257" s="583"/>
      <c r="P257" s="584"/>
    </row>
    <row r="258" spans="1:16" ht="15">
      <c r="A258" s="582"/>
      <c r="B258" s="583"/>
      <c r="C258" s="583"/>
      <c r="D258" s="583"/>
      <c r="E258" s="583"/>
      <c r="F258" s="583"/>
      <c r="G258" s="583"/>
      <c r="H258" s="583"/>
      <c r="I258" s="583"/>
      <c r="J258" s="583"/>
      <c r="K258" s="583"/>
      <c r="L258" s="583"/>
      <c r="M258" s="583"/>
      <c r="N258" s="583"/>
      <c r="O258" s="583"/>
      <c r="P258" s="584"/>
    </row>
    <row r="259" spans="1:16" ht="15">
      <c r="A259" s="582"/>
      <c r="B259" s="583"/>
      <c r="C259" s="583"/>
      <c r="D259" s="583"/>
      <c r="E259" s="583"/>
      <c r="F259" s="583"/>
      <c r="G259" s="583"/>
      <c r="H259" s="583"/>
      <c r="I259" s="583"/>
      <c r="J259" s="583"/>
      <c r="K259" s="583"/>
      <c r="L259" s="583"/>
      <c r="M259" s="583"/>
      <c r="N259" s="583"/>
      <c r="O259" s="583"/>
      <c r="P259" s="584"/>
    </row>
    <row r="260" spans="1:16" ht="15">
      <c r="A260" s="582"/>
      <c r="B260" s="583"/>
      <c r="C260" s="583"/>
      <c r="D260" s="583"/>
      <c r="E260" s="583"/>
      <c r="F260" s="583"/>
      <c r="G260" s="583"/>
      <c r="H260" s="583"/>
      <c r="I260" s="583"/>
      <c r="J260" s="583"/>
      <c r="K260" s="583"/>
      <c r="L260" s="583"/>
      <c r="M260" s="583"/>
      <c r="N260" s="583"/>
      <c r="O260" s="583"/>
      <c r="P260" s="584"/>
    </row>
    <row r="261" spans="1:16" ht="15">
      <c r="A261" s="582"/>
      <c r="B261" s="583"/>
      <c r="C261" s="583"/>
      <c r="D261" s="583"/>
      <c r="E261" s="583"/>
      <c r="F261" s="583"/>
      <c r="G261" s="583"/>
      <c r="H261" s="583"/>
      <c r="I261" s="583"/>
      <c r="J261" s="583"/>
      <c r="K261" s="583"/>
      <c r="L261" s="583"/>
      <c r="M261" s="583"/>
      <c r="N261" s="583"/>
      <c r="O261" s="583"/>
      <c r="P261" s="584"/>
    </row>
    <row r="262" spans="1:16" ht="15.75" thickBot="1">
      <c r="A262" s="570"/>
      <c r="B262" s="591"/>
      <c r="C262" s="591"/>
      <c r="D262" s="591"/>
      <c r="E262" s="591"/>
      <c r="F262" s="591"/>
      <c r="G262" s="591"/>
      <c r="H262" s="591"/>
      <c r="I262" s="591"/>
      <c r="J262" s="591"/>
      <c r="K262" s="591"/>
      <c r="L262" s="591"/>
      <c r="M262" s="591"/>
      <c r="N262" s="591"/>
      <c r="O262" s="591"/>
      <c r="P262" s="592"/>
    </row>
  </sheetData>
  <mergeCells count="24">
    <mergeCell ref="A237:P262"/>
    <mergeCell ref="A137:P137"/>
    <mergeCell ref="A138:P153"/>
    <mergeCell ref="A154:P182"/>
    <mergeCell ref="A58:P74"/>
    <mergeCell ref="A75:P105"/>
    <mergeCell ref="A106:P131"/>
    <mergeCell ref="A132:P136"/>
    <mergeCell ref="A183:P184"/>
    <mergeCell ref="A185:P193"/>
    <mergeCell ref="A194:P226"/>
    <mergeCell ref="A227:P233"/>
    <mergeCell ref="A234:P236"/>
    <mergeCell ref="A11:P34"/>
    <mergeCell ref="A35:P47"/>
    <mergeCell ref="A48:P57"/>
    <mergeCell ref="A9:P10"/>
    <mergeCell ref="A8:P8"/>
    <mergeCell ref="A7:P7"/>
    <mergeCell ref="A1:P1"/>
    <mergeCell ref="A3:P3"/>
    <mergeCell ref="A4:P4"/>
    <mergeCell ref="A5:P5"/>
    <mergeCell ref="A6:P6"/>
  </mergeCells>
  <pageMargins left="0.70866141732283472" right="0.70866141732283472" top="0.74803149606299213" bottom="0.74803149606299213" header="0.31496062992125984" footer="0.31496062992125984"/>
  <pageSetup paperSize="9" scale="71" orientation="landscape" horizontalDpi="300" verticalDpi="300" r:id="rId1"/>
  <rowBreaks count="6" manualBreakCount="6">
    <brk id="57" max="16383" man="1"/>
    <brk id="74" max="16383" man="1"/>
    <brk id="103" max="16383" man="1"/>
    <brk id="105" max="16383" man="1"/>
    <brk id="153" max="16383" man="1"/>
    <brk id="18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
    <tabColor rgb="FFFFC000"/>
    <pageSetUpPr fitToPage="1"/>
  </sheetPr>
  <dimension ref="A1:L47"/>
  <sheetViews>
    <sheetView view="pageBreakPreview" zoomScale="55" zoomScaleNormal="70" zoomScaleSheetLayoutView="55" zoomScalePageLayoutView="20" workbookViewId="0">
      <selection activeCell="B4" sqref="B4:H4"/>
    </sheetView>
  </sheetViews>
  <sheetFormatPr defaultColWidth="9.140625" defaultRowHeight="15"/>
  <cols>
    <col min="1" max="1" width="3.5703125" style="17" customWidth="1"/>
    <col min="2" max="2" width="29.28515625" style="21" customWidth="1"/>
    <col min="3" max="3" width="45.28515625" style="17" customWidth="1"/>
    <col min="4" max="4" width="33.42578125" style="17" customWidth="1"/>
    <col min="5" max="5" width="25.140625" style="17" customWidth="1"/>
    <col min="6" max="6" width="29.28515625" style="17" customWidth="1"/>
    <col min="7" max="7" width="27.42578125" style="17" customWidth="1"/>
    <col min="8" max="8" width="27.42578125" style="23" customWidth="1"/>
    <col min="9" max="9" width="9.140625" style="17"/>
    <col min="10" max="10" width="140.5703125" style="3" customWidth="1"/>
    <col min="11" max="11" width="3.42578125" style="3" customWidth="1"/>
    <col min="12" max="12" width="80.85546875" style="3" hidden="1" customWidth="1"/>
    <col min="13" max="16384" width="9.140625" style="17"/>
  </cols>
  <sheetData>
    <row r="1" spans="1:12" ht="142.5" customHeight="1" thickTop="1" thickBot="1">
      <c r="A1" s="3"/>
      <c r="B1" s="787" t="s">
        <v>232</v>
      </c>
      <c r="C1" s="788"/>
      <c r="D1" s="788"/>
      <c r="E1" s="788"/>
      <c r="F1" s="788"/>
      <c r="G1" s="788"/>
      <c r="H1" s="864"/>
      <c r="J1" s="68" t="s">
        <v>144</v>
      </c>
      <c r="L1" s="70" t="s">
        <v>135</v>
      </c>
    </row>
    <row r="2" spans="1:12" ht="75" customHeight="1" thickBot="1">
      <c r="A2" s="3"/>
      <c r="B2" s="874" t="s">
        <v>239</v>
      </c>
      <c r="C2" s="875"/>
      <c r="D2" s="875"/>
      <c r="E2" s="875"/>
      <c r="F2" s="875"/>
      <c r="G2" s="875"/>
      <c r="H2" s="876"/>
      <c r="J2" s="603" t="s">
        <v>1007</v>
      </c>
      <c r="L2" s="666" t="s">
        <v>309</v>
      </c>
    </row>
    <row r="3" spans="1:12" ht="30" customHeight="1" thickBot="1">
      <c r="A3" s="30">
        <v>1000</v>
      </c>
      <c r="B3" s="77" t="s">
        <v>0</v>
      </c>
      <c r="C3" s="81">
        <f>LEN(B4)</f>
        <v>0</v>
      </c>
      <c r="D3" s="630" t="str">
        <f>IF(C3&gt;A3,CONCATENATE("Karaktertúllépés! Kérjük, válaszát maximum ",A3," karakterben foglalja össze!"),CONCATENATE("Még beírható karakterek száma:   ",A3-C3))</f>
        <v>Még beírható karakterek száma:   1000</v>
      </c>
      <c r="E3" s="742"/>
      <c r="F3" s="742"/>
      <c r="G3" s="742"/>
      <c r="H3" s="878"/>
      <c r="J3" s="675"/>
      <c r="K3" s="17"/>
      <c r="L3" s="746"/>
    </row>
    <row r="4" spans="1:12" ht="297" customHeight="1" thickBot="1">
      <c r="A4" s="3"/>
      <c r="B4" s="660"/>
      <c r="C4" s="661"/>
      <c r="D4" s="661"/>
      <c r="E4" s="661"/>
      <c r="F4" s="661"/>
      <c r="G4" s="661"/>
      <c r="H4" s="877"/>
      <c r="J4" s="675"/>
      <c r="L4" s="747"/>
    </row>
    <row r="5" spans="1:12" ht="23.25" customHeight="1" thickBot="1">
      <c r="A5" s="3"/>
      <c r="B5" s="828" t="str">
        <f>IF(C3=0, "Kötelező a kitöltés!", "")</f>
        <v>Kötelező a kitöltés!</v>
      </c>
      <c r="C5" s="829"/>
      <c r="D5" s="829"/>
      <c r="E5" s="829"/>
      <c r="F5" s="829"/>
      <c r="G5" s="829"/>
      <c r="H5" s="830"/>
      <c r="J5" s="675"/>
      <c r="L5" s="747"/>
    </row>
    <row r="6" spans="1:12" ht="41.25" customHeight="1" thickBot="1">
      <c r="A6" s="3"/>
      <c r="B6" s="850" t="s">
        <v>281</v>
      </c>
      <c r="C6" s="851"/>
      <c r="D6" s="851"/>
      <c r="E6" s="851"/>
      <c r="F6" s="851"/>
      <c r="G6" s="851"/>
      <c r="H6" s="852"/>
      <c r="J6" s="675"/>
      <c r="L6" s="747"/>
    </row>
    <row r="7" spans="1:12" s="24" customFormat="1" ht="33.75" customHeight="1">
      <c r="A7" s="26"/>
      <c r="B7" s="869" t="s">
        <v>128</v>
      </c>
      <c r="C7" s="867" t="s">
        <v>9</v>
      </c>
      <c r="D7" s="865" t="s">
        <v>10</v>
      </c>
      <c r="E7" s="865" t="s">
        <v>130</v>
      </c>
      <c r="F7" s="871" t="s">
        <v>129</v>
      </c>
      <c r="G7" s="872"/>
      <c r="H7" s="873"/>
      <c r="J7" s="675"/>
      <c r="K7" s="3"/>
      <c r="L7" s="747"/>
    </row>
    <row r="8" spans="1:12" s="24" customFormat="1" ht="57" customHeight="1" thickBot="1">
      <c r="A8" s="26"/>
      <c r="B8" s="870"/>
      <c r="C8" s="868"/>
      <c r="D8" s="866"/>
      <c r="E8" s="866"/>
      <c r="F8" s="879" t="s">
        <v>19</v>
      </c>
      <c r="G8" s="880"/>
      <c r="H8" s="156" t="s">
        <v>280</v>
      </c>
      <c r="J8" s="675"/>
      <c r="K8" s="3"/>
      <c r="L8" s="747"/>
    </row>
    <row r="9" spans="1:12" ht="30" customHeight="1">
      <c r="A9" s="3"/>
      <c r="B9" s="157" t="s">
        <v>11</v>
      </c>
      <c r="C9" s="158" t="s">
        <v>97</v>
      </c>
      <c r="D9" s="159"/>
      <c r="E9" s="159"/>
      <c r="F9" s="885"/>
      <c r="G9" s="886"/>
      <c r="H9" s="160">
        <f>SUM(H10:H12)</f>
        <v>0</v>
      </c>
      <c r="J9" s="675"/>
      <c r="L9" s="747"/>
    </row>
    <row r="10" spans="1:12" ht="45" customHeight="1">
      <c r="A10" s="3"/>
      <c r="B10" s="154" t="s">
        <v>12</v>
      </c>
      <c r="C10" s="165"/>
      <c r="D10" s="146"/>
      <c r="E10" s="147"/>
      <c r="F10" s="881"/>
      <c r="G10" s="882"/>
      <c r="H10" s="166"/>
      <c r="J10" s="675"/>
      <c r="L10" s="747"/>
    </row>
    <row r="11" spans="1:12" ht="57" customHeight="1">
      <c r="A11" s="3"/>
      <c r="B11" s="154" t="s">
        <v>20</v>
      </c>
      <c r="C11" s="165"/>
      <c r="D11" s="146"/>
      <c r="E11" s="147"/>
      <c r="F11" s="881"/>
      <c r="G11" s="882"/>
      <c r="H11" s="166"/>
      <c r="J11" s="675"/>
      <c r="L11" s="747"/>
    </row>
    <row r="12" spans="1:12" ht="45" customHeight="1">
      <c r="A12" s="3"/>
      <c r="B12" s="154" t="s">
        <v>21</v>
      </c>
      <c r="C12" s="165"/>
      <c r="D12" s="146"/>
      <c r="E12" s="147"/>
      <c r="F12" s="881"/>
      <c r="G12" s="882"/>
      <c r="H12" s="166"/>
      <c r="J12" s="675"/>
      <c r="L12" s="667"/>
    </row>
    <row r="13" spans="1:12" ht="31.5" customHeight="1">
      <c r="A13" s="3"/>
      <c r="B13" s="138" t="s">
        <v>13</v>
      </c>
      <c r="C13" s="161" t="s">
        <v>97</v>
      </c>
      <c r="D13" s="162"/>
      <c r="E13" s="162"/>
      <c r="F13" s="887"/>
      <c r="G13" s="888"/>
      <c r="H13" s="163">
        <f>SUM(H14:H17)</f>
        <v>0</v>
      </c>
      <c r="J13" s="675"/>
      <c r="L13" s="667"/>
    </row>
    <row r="14" spans="1:12" ht="66.75" customHeight="1">
      <c r="A14" s="3"/>
      <c r="B14" s="154" t="s">
        <v>1076</v>
      </c>
      <c r="C14" s="165"/>
      <c r="D14" s="146"/>
      <c r="E14" s="147"/>
      <c r="F14" s="881"/>
      <c r="G14" s="882"/>
      <c r="H14" s="166"/>
      <c r="J14" s="675"/>
      <c r="L14" s="667"/>
    </row>
    <row r="15" spans="1:12" ht="61.5" customHeight="1">
      <c r="A15" s="3"/>
      <c r="B15" s="154" t="s">
        <v>240</v>
      </c>
      <c r="C15" s="165"/>
      <c r="D15" s="146"/>
      <c r="E15" s="147"/>
      <c r="F15" s="881"/>
      <c r="G15" s="882"/>
      <c r="H15" s="166"/>
      <c r="J15" s="675"/>
    </row>
    <row r="16" spans="1:12" ht="57.75" customHeight="1">
      <c r="A16" s="3"/>
      <c r="B16" s="154" t="s">
        <v>14</v>
      </c>
      <c r="C16" s="165"/>
      <c r="D16" s="146"/>
      <c r="E16" s="147"/>
      <c r="F16" s="881"/>
      <c r="G16" s="882"/>
      <c r="H16" s="166"/>
      <c r="J16" s="675"/>
    </row>
    <row r="17" spans="1:10" ht="44.25" customHeight="1" thickBot="1">
      <c r="A17" s="3"/>
      <c r="B17" s="164" t="s">
        <v>15</v>
      </c>
      <c r="C17" s="167"/>
      <c r="D17" s="148"/>
      <c r="E17" s="141"/>
      <c r="F17" s="883"/>
      <c r="G17" s="884"/>
      <c r="H17" s="168"/>
      <c r="J17" s="676"/>
    </row>
    <row r="18" spans="1:10" ht="15" customHeight="1" thickBot="1">
      <c r="A18" s="3"/>
      <c r="B18" s="47"/>
      <c r="C18" s="3"/>
      <c r="D18" s="3"/>
      <c r="E18" s="3"/>
      <c r="F18" s="3"/>
      <c r="G18" s="3"/>
      <c r="H18" s="36"/>
    </row>
    <row r="19" spans="1:10" ht="73.5" customHeight="1" thickBot="1">
      <c r="A19" s="3"/>
      <c r="B19" s="657" t="s">
        <v>303</v>
      </c>
      <c r="C19" s="771"/>
      <c r="D19" s="771"/>
      <c r="E19" s="771"/>
      <c r="F19" s="771"/>
      <c r="G19" s="771"/>
      <c r="H19" s="772"/>
      <c r="J19" s="672" t="s">
        <v>1063</v>
      </c>
    </row>
    <row r="20" spans="1:10" ht="35.25" customHeight="1" thickBot="1">
      <c r="A20" s="3">
        <v>2000</v>
      </c>
      <c r="B20" s="77" t="s">
        <v>0</v>
      </c>
      <c r="C20" s="78">
        <f>LEN(B21)</f>
        <v>0</v>
      </c>
      <c r="D20" s="630" t="str">
        <f>IF(C20&gt;A20,CONCATENATE("Karaktertúllépés! Kérjük, válaszát maximum ",A20," karakterben foglalja össze!"),CONCATENATE("Még beírható karakterek száma:   ",A20-C20))</f>
        <v>Még beírható karakterek száma:   2000</v>
      </c>
      <c r="E20" s="742"/>
      <c r="F20" s="742"/>
      <c r="G20" s="742"/>
      <c r="H20" s="631"/>
      <c r="J20" s="675"/>
    </row>
    <row r="21" spans="1:10" ht="408.75" customHeight="1" thickBot="1">
      <c r="A21" s="3"/>
      <c r="B21" s="861"/>
      <c r="C21" s="862"/>
      <c r="D21" s="862"/>
      <c r="E21" s="862"/>
      <c r="F21" s="862"/>
      <c r="G21" s="862"/>
      <c r="H21" s="863"/>
      <c r="J21" s="675"/>
    </row>
    <row r="22" spans="1:10" ht="23.25" customHeight="1" thickBot="1">
      <c r="A22" s="3"/>
      <c r="B22" s="828" t="str">
        <f>IF(C20=0, "Kötelező a kitöltés!", "")</f>
        <v>Kötelező a kitöltés!</v>
      </c>
      <c r="C22" s="829"/>
      <c r="D22" s="829"/>
      <c r="E22" s="829"/>
      <c r="F22" s="829"/>
      <c r="G22" s="829"/>
      <c r="H22" s="830"/>
      <c r="J22" s="675"/>
    </row>
    <row r="23" spans="1:10" ht="48" customHeight="1" thickBot="1">
      <c r="A23" s="3"/>
      <c r="B23" s="702" t="s">
        <v>282</v>
      </c>
      <c r="C23" s="848"/>
      <c r="D23" s="848"/>
      <c r="E23" s="848"/>
      <c r="F23" s="848"/>
      <c r="G23" s="848"/>
      <c r="H23" s="849"/>
      <c r="J23" s="675"/>
    </row>
    <row r="24" spans="1:10" ht="59.25" customHeight="1" thickBot="1">
      <c r="A24" s="3"/>
      <c r="B24" s="688" t="s">
        <v>241</v>
      </c>
      <c r="C24" s="130" t="s">
        <v>16</v>
      </c>
      <c r="D24" s="169" t="s">
        <v>283</v>
      </c>
      <c r="E24" s="136" t="s">
        <v>162</v>
      </c>
      <c r="F24" s="136" t="s">
        <v>284</v>
      </c>
      <c r="G24" s="136" t="s">
        <v>285</v>
      </c>
      <c r="H24" s="137" t="s">
        <v>286</v>
      </c>
      <c r="J24" s="675"/>
    </row>
    <row r="25" spans="1:10" ht="24.75" customHeight="1">
      <c r="A25" s="3"/>
      <c r="B25" s="770"/>
      <c r="C25" s="153" t="str">
        <f>'Működés jellemzői'!C11</f>
        <v>támogatott</v>
      </c>
      <c r="D25" s="255"/>
      <c r="E25" s="170"/>
      <c r="F25" s="261">
        <f>D25*E25</f>
        <v>0</v>
      </c>
      <c r="G25" s="172"/>
      <c r="H25" s="160">
        <f>F25+G25</f>
        <v>0</v>
      </c>
      <c r="J25" s="675"/>
    </row>
    <row r="26" spans="1:10" ht="24" customHeight="1">
      <c r="A26" s="3"/>
      <c r="B26" s="770"/>
      <c r="C26" s="154" t="str">
        <f>'Működés jellemzői'!C12</f>
        <v>alkalmazott 1</v>
      </c>
      <c r="D26" s="256"/>
      <c r="E26" s="146"/>
      <c r="F26" s="262">
        <f t="shared" ref="F26:F30" si="0">D26*E26</f>
        <v>0</v>
      </c>
      <c r="G26" s="174"/>
      <c r="H26" s="160">
        <f t="shared" ref="H26:H30" si="1">F26+G26</f>
        <v>0</v>
      </c>
      <c r="J26" s="675"/>
    </row>
    <row r="27" spans="1:10" ht="24.75" customHeight="1">
      <c r="A27" s="3"/>
      <c r="B27" s="770"/>
      <c r="C27" s="154" t="str">
        <f>'Működés jellemzői'!C13</f>
        <v>alkalmazott 2</v>
      </c>
      <c r="D27" s="257"/>
      <c r="E27" s="147"/>
      <c r="F27" s="262">
        <f t="shared" si="0"/>
        <v>0</v>
      </c>
      <c r="G27" s="174"/>
      <c r="H27" s="160">
        <f t="shared" si="1"/>
        <v>0</v>
      </c>
      <c r="J27" s="675"/>
    </row>
    <row r="28" spans="1:10" ht="24.75" customHeight="1">
      <c r="A28" s="3"/>
      <c r="B28" s="770"/>
      <c r="C28" s="154" t="str">
        <f>'Működés jellemzői'!C14</f>
        <v>alkalmazott 3</v>
      </c>
      <c r="D28" s="257"/>
      <c r="E28" s="147"/>
      <c r="F28" s="262">
        <f t="shared" si="0"/>
        <v>0</v>
      </c>
      <c r="G28" s="174"/>
      <c r="H28" s="160">
        <f t="shared" si="1"/>
        <v>0</v>
      </c>
      <c r="J28" s="675"/>
    </row>
    <row r="29" spans="1:10" ht="23.25" customHeight="1">
      <c r="A29" s="3"/>
      <c r="B29" s="770"/>
      <c r="C29" s="154" t="str">
        <f>'Működés jellemzői'!C15</f>
        <v>alkalmazott 4</v>
      </c>
      <c r="D29" s="256"/>
      <c r="E29" s="146"/>
      <c r="F29" s="262">
        <f t="shared" si="0"/>
        <v>0</v>
      </c>
      <c r="G29" s="174"/>
      <c r="H29" s="160">
        <f t="shared" si="1"/>
        <v>0</v>
      </c>
      <c r="J29" s="675"/>
    </row>
    <row r="30" spans="1:10" ht="21" customHeight="1" thickBot="1">
      <c r="A30" s="3"/>
      <c r="B30" s="770"/>
      <c r="C30" s="155" t="str">
        <f>'Működés jellemzői'!C16</f>
        <v>alkalmazott 5</v>
      </c>
      <c r="D30" s="258"/>
      <c r="E30" s="149"/>
      <c r="F30" s="262">
        <f t="shared" si="0"/>
        <v>0</v>
      </c>
      <c r="G30" s="176"/>
      <c r="H30" s="160">
        <f t="shared" si="1"/>
        <v>0</v>
      </c>
      <c r="J30" s="675"/>
    </row>
    <row r="31" spans="1:10" ht="44.25" customHeight="1" thickBot="1">
      <c r="A31" s="3"/>
      <c r="B31" s="689"/>
      <c r="C31" s="128" t="s">
        <v>97</v>
      </c>
      <c r="D31" s="259">
        <f>SUM(D25:D30)</f>
        <v>0</v>
      </c>
      <c r="E31" s="260"/>
      <c r="F31" s="263">
        <f t="shared" ref="F31:H31" si="2">SUM(F25:F30)</f>
        <v>0</v>
      </c>
      <c r="G31" s="263">
        <f>SUM(G25:G30)</f>
        <v>0</v>
      </c>
      <c r="H31" s="266">
        <f t="shared" si="2"/>
        <v>0</v>
      </c>
      <c r="J31" s="675"/>
    </row>
    <row r="32" spans="1:10" ht="39.75" customHeight="1" thickBot="1">
      <c r="A32" s="3"/>
      <c r="B32" s="688" t="s">
        <v>255</v>
      </c>
      <c r="C32" s="144" t="s">
        <v>99</v>
      </c>
      <c r="D32" s="136" t="s">
        <v>287</v>
      </c>
      <c r="E32" s="858" t="s">
        <v>100</v>
      </c>
      <c r="F32" s="859"/>
      <c r="G32" s="859"/>
      <c r="H32" s="860"/>
      <c r="J32" s="675"/>
    </row>
    <row r="33" spans="1:10" ht="31.5" customHeight="1">
      <c r="A33" s="3"/>
      <c r="B33" s="770"/>
      <c r="C33" s="171" t="s">
        <v>101</v>
      </c>
      <c r="D33" s="172"/>
      <c r="E33" s="853"/>
      <c r="F33" s="854"/>
      <c r="G33" s="854"/>
      <c r="H33" s="855"/>
      <c r="J33" s="675"/>
    </row>
    <row r="34" spans="1:10" ht="34.5" customHeight="1">
      <c r="A34" s="3"/>
      <c r="B34" s="770"/>
      <c r="C34" s="173" t="s">
        <v>102</v>
      </c>
      <c r="D34" s="172"/>
      <c r="E34" s="853"/>
      <c r="F34" s="854"/>
      <c r="G34" s="854"/>
      <c r="H34" s="855"/>
      <c r="J34" s="675"/>
    </row>
    <row r="35" spans="1:10" ht="33" customHeight="1">
      <c r="A35" s="3"/>
      <c r="B35" s="770"/>
      <c r="C35" s="173" t="s">
        <v>103</v>
      </c>
      <c r="D35" s="172"/>
      <c r="E35" s="853"/>
      <c r="F35" s="854"/>
      <c r="G35" s="854"/>
      <c r="H35" s="855"/>
      <c r="J35" s="675"/>
    </row>
    <row r="36" spans="1:10" ht="31.5" customHeight="1">
      <c r="A36" s="3"/>
      <c r="B36" s="770"/>
      <c r="C36" s="175" t="s">
        <v>246</v>
      </c>
      <c r="D36" s="172"/>
      <c r="E36" s="853"/>
      <c r="F36" s="854"/>
      <c r="G36" s="854"/>
      <c r="H36" s="855"/>
      <c r="J36" s="675"/>
    </row>
    <row r="37" spans="1:10" ht="31.5" customHeight="1">
      <c r="A37" s="3"/>
      <c r="B37" s="770"/>
      <c r="C37" s="175" t="s">
        <v>261</v>
      </c>
      <c r="D37" s="172"/>
      <c r="E37" s="853"/>
      <c r="F37" s="854"/>
      <c r="G37" s="854"/>
      <c r="H37" s="855"/>
      <c r="J37" s="675"/>
    </row>
    <row r="38" spans="1:10" ht="22.5" customHeight="1" thickBot="1">
      <c r="A38" s="3"/>
      <c r="B38" s="770"/>
      <c r="C38" s="175" t="s">
        <v>104</v>
      </c>
      <c r="D38" s="172"/>
      <c r="E38" s="853"/>
      <c r="F38" s="854"/>
      <c r="G38" s="854"/>
      <c r="H38" s="855"/>
      <c r="J38" s="675"/>
    </row>
    <row r="39" spans="1:10" ht="30" customHeight="1" thickBot="1">
      <c r="A39" s="3"/>
      <c r="B39" s="689"/>
      <c r="C39" s="264" t="s">
        <v>97</v>
      </c>
      <c r="D39" s="265">
        <f>SUM(D33:D38)</f>
        <v>0</v>
      </c>
      <c r="E39" s="856"/>
      <c r="F39" s="856"/>
      <c r="G39" s="856"/>
      <c r="H39" s="857"/>
      <c r="J39" s="675"/>
    </row>
    <row r="40" spans="1:10" ht="42" customHeight="1" thickBot="1">
      <c r="A40" s="3"/>
      <c r="B40" s="688" t="s">
        <v>242</v>
      </c>
      <c r="C40" s="144" t="s">
        <v>99</v>
      </c>
      <c r="D40" s="136" t="s">
        <v>287</v>
      </c>
      <c r="E40" s="858" t="s">
        <v>100</v>
      </c>
      <c r="F40" s="859"/>
      <c r="G40" s="859"/>
      <c r="H40" s="860"/>
      <c r="J40" s="675"/>
    </row>
    <row r="41" spans="1:10" ht="31.5" customHeight="1">
      <c r="A41" s="3"/>
      <c r="B41" s="770"/>
      <c r="C41" s="171" t="s">
        <v>131</v>
      </c>
      <c r="D41" s="172"/>
      <c r="E41" s="853"/>
      <c r="F41" s="854"/>
      <c r="G41" s="854"/>
      <c r="H41" s="855"/>
      <c r="J41" s="675"/>
    </row>
    <row r="42" spans="1:10" ht="28.5" customHeight="1">
      <c r="A42" s="3"/>
      <c r="B42" s="770"/>
      <c r="C42" s="173" t="s">
        <v>132</v>
      </c>
      <c r="D42" s="172"/>
      <c r="E42" s="853"/>
      <c r="F42" s="854"/>
      <c r="G42" s="854"/>
      <c r="H42" s="855"/>
      <c r="J42" s="675"/>
    </row>
    <row r="43" spans="1:10" ht="27" customHeight="1">
      <c r="A43" s="3"/>
      <c r="B43" s="770"/>
      <c r="C43" s="175" t="s">
        <v>133</v>
      </c>
      <c r="D43" s="172"/>
      <c r="E43" s="853"/>
      <c r="F43" s="854"/>
      <c r="G43" s="854"/>
      <c r="H43" s="855"/>
      <c r="J43" s="675"/>
    </row>
    <row r="44" spans="1:10" ht="27" customHeight="1">
      <c r="A44" s="3"/>
      <c r="B44" s="770"/>
      <c r="C44" s="175" t="s">
        <v>172</v>
      </c>
      <c r="D44" s="172"/>
      <c r="E44" s="853"/>
      <c r="F44" s="854"/>
      <c r="G44" s="854"/>
      <c r="H44" s="855"/>
      <c r="J44" s="675"/>
    </row>
    <row r="45" spans="1:10" ht="23.25" customHeight="1">
      <c r="A45" s="3"/>
      <c r="B45" s="770"/>
      <c r="C45" s="175" t="s">
        <v>173</v>
      </c>
      <c r="D45" s="172"/>
      <c r="E45" s="853"/>
      <c r="F45" s="854"/>
      <c r="G45" s="854"/>
      <c r="H45" s="855"/>
      <c r="J45" s="675"/>
    </row>
    <row r="46" spans="1:10" ht="23.25" customHeight="1" thickBot="1">
      <c r="A46" s="3"/>
      <c r="B46" s="770"/>
      <c r="C46" s="175" t="s">
        <v>104</v>
      </c>
      <c r="D46" s="172"/>
      <c r="E46" s="853"/>
      <c r="F46" s="854"/>
      <c r="G46" s="854"/>
      <c r="H46" s="855"/>
      <c r="J46" s="675"/>
    </row>
    <row r="47" spans="1:10" ht="31.5" customHeight="1" thickBot="1">
      <c r="A47" s="3"/>
      <c r="B47" s="689"/>
      <c r="C47" s="264" t="s">
        <v>97</v>
      </c>
      <c r="D47" s="265">
        <f>SUM(D41:D46)</f>
        <v>0</v>
      </c>
      <c r="E47" s="856"/>
      <c r="F47" s="856"/>
      <c r="G47" s="856"/>
      <c r="H47" s="857"/>
      <c r="J47" s="675"/>
    </row>
  </sheetData>
  <sheetProtection formatCells="0" formatRows="0" insertRows="0"/>
  <mergeCells count="36">
    <mergeCell ref="L2:L14"/>
    <mergeCell ref="B2:H2"/>
    <mergeCell ref="B4:H4"/>
    <mergeCell ref="D3:H3"/>
    <mergeCell ref="J2:J17"/>
    <mergeCell ref="F8:G8"/>
    <mergeCell ref="F10:G10"/>
    <mergeCell ref="F11:G11"/>
    <mergeCell ref="F12:G12"/>
    <mergeCell ref="F14:G14"/>
    <mergeCell ref="F15:G15"/>
    <mergeCell ref="F16:G16"/>
    <mergeCell ref="F17:G17"/>
    <mergeCell ref="F9:G9"/>
    <mergeCell ref="F13:G13"/>
    <mergeCell ref="B5:H5"/>
    <mergeCell ref="B1:H1"/>
    <mergeCell ref="E7:E8"/>
    <mergeCell ref="D7:D8"/>
    <mergeCell ref="C7:C8"/>
    <mergeCell ref="B7:B8"/>
    <mergeCell ref="F7:H7"/>
    <mergeCell ref="J19:J47"/>
    <mergeCell ref="B23:H23"/>
    <mergeCell ref="B6:H6"/>
    <mergeCell ref="B32:B39"/>
    <mergeCell ref="E33:H39"/>
    <mergeCell ref="E32:H32"/>
    <mergeCell ref="B40:B47"/>
    <mergeCell ref="E40:H40"/>
    <mergeCell ref="E41:H47"/>
    <mergeCell ref="B19:H19"/>
    <mergeCell ref="D20:H20"/>
    <mergeCell ref="B21:H21"/>
    <mergeCell ref="B24:B31"/>
    <mergeCell ref="B22:H22"/>
  </mergeCells>
  <conditionalFormatting sqref="D3">
    <cfRule type="expression" dxfId="7" priority="6">
      <formula>C3&gt;A3</formula>
    </cfRule>
  </conditionalFormatting>
  <conditionalFormatting sqref="B4:H4">
    <cfRule type="expression" dxfId="6" priority="5">
      <formula>$B$4=""</formula>
    </cfRule>
  </conditionalFormatting>
  <conditionalFormatting sqref="B21:H21">
    <cfRule type="expression" dxfId="5" priority="4">
      <formula>$B$21=""</formula>
    </cfRule>
  </conditionalFormatting>
  <conditionalFormatting sqref="D25">
    <cfRule type="expression" dxfId="4" priority="3">
      <formula>$D$25=""</formula>
    </cfRule>
  </conditionalFormatting>
  <conditionalFormatting sqref="E25">
    <cfRule type="expression" dxfId="3" priority="2">
      <formula>$E$25=""</formula>
    </cfRule>
  </conditionalFormatting>
  <conditionalFormatting sqref="G25">
    <cfRule type="expression" dxfId="2" priority="1">
      <formula>$G$25=""</formula>
    </cfRule>
  </conditionalFormatting>
  <dataValidations count="1">
    <dataValidation type="whole" operator="greaterThanOrEqual" allowBlank="1" showInputMessage="1" showErrorMessage="1" sqref="H10:H12 D33:D38 D41:D46">
      <formula1>0</formula1>
    </dataValidation>
  </dataValidations>
  <printOptions horizontalCentered="1" verticalCentered="1"/>
  <pageMargins left="0.23622047244094491" right="0.23622047244094491" top="0.74803149606299213" bottom="0.94488188976377963" header="0.31496062992125984" footer="0.31496062992125984"/>
  <pageSetup paperSize="9" scale="27"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18" min="1" max="7" man="1"/>
  </row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belso!$AJ$5:$AJ$6</xm:f>
          </x14:formula1>
          <xm:sqref>E10:E12 E14:E17</xm:sqref>
        </x14:dataValidation>
        <x14:dataValidation type="list" allowBlank="1" showInputMessage="1" showErrorMessage="1">
          <x14:formula1>
            <xm:f>belso!$AL$5:$AL$8</xm:f>
          </x14:formula1>
          <xm:sqref>F10:G12 F14:G17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rgb="FFFFC000"/>
    <pageSetUpPr fitToPage="1"/>
  </sheetPr>
  <dimension ref="A1:S78"/>
  <sheetViews>
    <sheetView view="pageBreakPreview" zoomScale="70" zoomScaleNormal="70" zoomScaleSheetLayoutView="70" zoomScalePageLayoutView="20" workbookViewId="0">
      <selection activeCell="B35" sqref="B1:F1048576"/>
    </sheetView>
  </sheetViews>
  <sheetFormatPr defaultColWidth="9.140625" defaultRowHeight="15"/>
  <cols>
    <col min="1" max="1" width="2" style="7" customWidth="1"/>
    <col min="2" max="2" width="41.5703125" style="7" customWidth="1"/>
    <col min="3" max="6" width="14.7109375" style="8" customWidth="1"/>
    <col min="7" max="7" width="14.7109375" style="9" customWidth="1"/>
    <col min="8" max="13" width="15.7109375" style="9" bestFit="1" customWidth="1"/>
    <col min="14" max="14" width="15" style="9" customWidth="1"/>
    <col min="15" max="15" width="16.85546875" style="10" customWidth="1"/>
    <col min="16" max="16" width="46.42578125" style="7" customWidth="1"/>
    <col min="17" max="17" width="140.5703125" style="3" customWidth="1"/>
    <col min="18" max="18" width="3.42578125" style="3" customWidth="1"/>
    <col min="19" max="19" width="80.85546875" style="3" hidden="1" customWidth="1"/>
    <col min="20" max="16384" width="9.140625" style="7"/>
  </cols>
  <sheetData>
    <row r="1" spans="1:19" ht="118.5" customHeight="1" thickBot="1">
      <c r="A1" s="4"/>
      <c r="B1" s="613" t="s">
        <v>1065</v>
      </c>
      <c r="C1" s="890"/>
      <c r="D1" s="890"/>
      <c r="E1" s="890"/>
      <c r="F1" s="890"/>
      <c r="G1" s="890"/>
      <c r="H1" s="890"/>
      <c r="I1" s="890"/>
      <c r="J1" s="890"/>
      <c r="K1" s="890"/>
      <c r="L1" s="890"/>
      <c r="M1" s="890"/>
      <c r="N1" s="890"/>
      <c r="O1" s="891"/>
      <c r="Q1" s="68" t="s">
        <v>144</v>
      </c>
      <c r="S1" s="70" t="s">
        <v>135</v>
      </c>
    </row>
    <row r="2" spans="1:19" ht="123.75" customHeight="1" thickBot="1">
      <c r="A2" s="4"/>
      <c r="B2" s="874" t="s">
        <v>1068</v>
      </c>
      <c r="C2" s="892"/>
      <c r="D2" s="892"/>
      <c r="E2" s="892"/>
      <c r="F2" s="892"/>
      <c r="G2" s="892"/>
      <c r="H2" s="892"/>
      <c r="I2" s="892"/>
      <c r="J2" s="892"/>
      <c r="K2" s="892"/>
      <c r="L2" s="892"/>
      <c r="M2" s="892"/>
      <c r="N2" s="892"/>
      <c r="O2" s="893"/>
      <c r="Q2" s="603" t="s">
        <v>1066</v>
      </c>
      <c r="S2" s="666" t="s">
        <v>310</v>
      </c>
    </row>
    <row r="3" spans="1:19" ht="20.25" customHeight="1" thickBot="1">
      <c r="A3" s="4"/>
      <c r="B3" s="346" t="s">
        <v>1070</v>
      </c>
      <c r="C3" s="86">
        <v>1</v>
      </c>
      <c r="D3" s="86">
        <v>2</v>
      </c>
      <c r="E3" s="86">
        <v>3</v>
      </c>
      <c r="F3" s="86">
        <v>4</v>
      </c>
      <c r="G3" s="87">
        <v>5</v>
      </c>
      <c r="H3" s="87">
        <v>6</v>
      </c>
      <c r="I3" s="87">
        <v>7</v>
      </c>
      <c r="J3" s="87">
        <v>8</v>
      </c>
      <c r="K3" s="87">
        <v>9</v>
      </c>
      <c r="L3" s="87">
        <v>10</v>
      </c>
      <c r="M3" s="87">
        <v>11</v>
      </c>
      <c r="N3" s="87">
        <v>12</v>
      </c>
      <c r="O3" s="88" t="s">
        <v>23</v>
      </c>
      <c r="Q3" s="621"/>
      <c r="R3" s="17"/>
      <c r="S3" s="746"/>
    </row>
    <row r="4" spans="1:19" ht="45" customHeight="1">
      <c r="A4" s="4"/>
      <c r="B4" s="283" t="s">
        <v>37</v>
      </c>
      <c r="C4" s="284"/>
      <c r="D4" s="284"/>
      <c r="E4" s="284"/>
      <c r="F4" s="284"/>
      <c r="G4" s="285"/>
      <c r="H4" s="285"/>
      <c r="I4" s="285"/>
      <c r="J4" s="285"/>
      <c r="K4" s="285"/>
      <c r="L4" s="285"/>
      <c r="M4" s="285"/>
      <c r="N4" s="285"/>
      <c r="O4" s="286"/>
      <c r="Q4" s="603" t="s">
        <v>263</v>
      </c>
      <c r="S4" s="747"/>
    </row>
    <row r="5" spans="1:19" ht="40.5" customHeight="1">
      <c r="A5" s="4"/>
      <c r="B5" s="94" t="s">
        <v>38</v>
      </c>
      <c r="C5" s="270"/>
      <c r="D5" s="268">
        <f>C67</f>
        <v>0</v>
      </c>
      <c r="E5" s="268">
        <f>D67</f>
        <v>0</v>
      </c>
      <c r="F5" s="268">
        <f t="shared" ref="F5" si="0">E67</f>
        <v>0</v>
      </c>
      <c r="G5" s="268">
        <f t="shared" ref="G5" si="1">F67</f>
        <v>0</v>
      </c>
      <c r="H5" s="268">
        <f t="shared" ref="H5" si="2">G67</f>
        <v>0</v>
      </c>
      <c r="I5" s="268">
        <f t="shared" ref="I5" si="3">H67</f>
        <v>0</v>
      </c>
      <c r="J5" s="268">
        <f t="shared" ref="J5" si="4">I67</f>
        <v>0</v>
      </c>
      <c r="K5" s="268">
        <f t="shared" ref="K5" si="5">J67</f>
        <v>0</v>
      </c>
      <c r="L5" s="268">
        <f t="shared" ref="L5" si="6">K67</f>
        <v>0</v>
      </c>
      <c r="M5" s="268">
        <f t="shared" ref="M5" si="7">L67</f>
        <v>0</v>
      </c>
      <c r="N5" s="268">
        <f t="shared" ref="N5" si="8">M67</f>
        <v>0</v>
      </c>
      <c r="O5" s="287"/>
      <c r="Q5" s="619"/>
      <c r="S5" s="747"/>
    </row>
    <row r="6" spans="1:19" ht="27" customHeight="1">
      <c r="A6" s="4"/>
      <c r="B6" s="94" t="s">
        <v>39</v>
      </c>
      <c r="C6" s="270"/>
      <c r="D6" s="270"/>
      <c r="E6" s="270"/>
      <c r="F6" s="270"/>
      <c r="G6" s="270"/>
      <c r="H6" s="270"/>
      <c r="I6" s="270"/>
      <c r="J6" s="270"/>
      <c r="K6" s="270"/>
      <c r="L6" s="270"/>
      <c r="M6" s="270"/>
      <c r="N6" s="270"/>
      <c r="O6" s="269">
        <f>SUM(C6:N6)</f>
        <v>0</v>
      </c>
      <c r="Q6" s="619"/>
      <c r="S6" s="747"/>
    </row>
    <row r="7" spans="1:19" ht="32.25" customHeight="1">
      <c r="A7" s="4"/>
      <c r="B7" s="94" t="s">
        <v>40</v>
      </c>
      <c r="C7" s="270"/>
      <c r="D7" s="270"/>
      <c r="E7" s="270"/>
      <c r="F7" s="270"/>
      <c r="G7" s="270"/>
      <c r="H7" s="270"/>
      <c r="I7" s="270"/>
      <c r="J7" s="270"/>
      <c r="K7" s="270"/>
      <c r="L7" s="270"/>
      <c r="M7" s="270"/>
      <c r="N7" s="270"/>
      <c r="O7" s="269">
        <f t="shared" ref="O7:O11" si="9">SUM(C7:N7)</f>
        <v>0</v>
      </c>
      <c r="Q7" s="619"/>
      <c r="S7" s="747"/>
    </row>
    <row r="8" spans="1:19" ht="42" customHeight="1">
      <c r="A8" s="4"/>
      <c r="B8" s="94" t="s">
        <v>41</v>
      </c>
      <c r="C8" s="270"/>
      <c r="D8" s="270"/>
      <c r="E8" s="270"/>
      <c r="F8" s="270"/>
      <c r="G8" s="270"/>
      <c r="H8" s="270"/>
      <c r="I8" s="270"/>
      <c r="J8" s="270"/>
      <c r="K8" s="270"/>
      <c r="L8" s="270"/>
      <c r="M8" s="270"/>
      <c r="N8" s="270"/>
      <c r="O8" s="269">
        <f t="shared" si="9"/>
        <v>0</v>
      </c>
      <c r="Q8" s="619"/>
      <c r="S8" s="747"/>
    </row>
    <row r="9" spans="1:19" ht="42" customHeight="1">
      <c r="A9" s="4"/>
      <c r="B9" s="94" t="s">
        <v>42</v>
      </c>
      <c r="C9" s="270"/>
      <c r="D9" s="270"/>
      <c r="E9" s="270"/>
      <c r="F9" s="270"/>
      <c r="G9" s="270"/>
      <c r="H9" s="270"/>
      <c r="I9" s="270"/>
      <c r="J9" s="270"/>
      <c r="K9" s="270"/>
      <c r="L9" s="270"/>
      <c r="M9" s="270"/>
      <c r="N9" s="270"/>
      <c r="O9" s="269">
        <f t="shared" si="9"/>
        <v>0</v>
      </c>
      <c r="P9" s="304"/>
      <c r="Q9" s="619"/>
      <c r="S9" s="747"/>
    </row>
    <row r="10" spans="1:19" ht="41.25" customHeight="1">
      <c r="A10" s="4"/>
      <c r="B10" s="94" t="s">
        <v>43</v>
      </c>
      <c r="C10" s="270"/>
      <c r="D10" s="270"/>
      <c r="E10" s="270"/>
      <c r="F10" s="270"/>
      <c r="G10" s="270"/>
      <c r="H10" s="270"/>
      <c r="I10" s="270"/>
      <c r="J10" s="270"/>
      <c r="K10" s="270"/>
      <c r="L10" s="270"/>
      <c r="M10" s="270"/>
      <c r="N10" s="270"/>
      <c r="O10" s="269">
        <f t="shared" si="9"/>
        <v>0</v>
      </c>
      <c r="P10" s="304"/>
      <c r="Q10" s="619"/>
      <c r="S10" s="747"/>
    </row>
    <row r="11" spans="1:19" ht="36" customHeight="1">
      <c r="A11" s="4"/>
      <c r="B11" s="94" t="s">
        <v>44</v>
      </c>
      <c r="C11" s="270"/>
      <c r="D11" s="270"/>
      <c r="E11" s="270"/>
      <c r="F11" s="270"/>
      <c r="G11" s="270"/>
      <c r="H11" s="270"/>
      <c r="I11" s="270"/>
      <c r="J11" s="270"/>
      <c r="K11" s="270"/>
      <c r="L11" s="270"/>
      <c r="M11" s="270"/>
      <c r="N11" s="270"/>
      <c r="O11" s="269">
        <f t="shared" si="9"/>
        <v>0</v>
      </c>
      <c r="Q11" s="619"/>
      <c r="S11" s="747"/>
    </row>
    <row r="12" spans="1:19" ht="45" customHeight="1" thickBot="1">
      <c r="A12" s="4"/>
      <c r="B12" s="288" t="s">
        <v>45</v>
      </c>
      <c r="C12" s="289">
        <f>SUM(C6:C11)</f>
        <v>0</v>
      </c>
      <c r="D12" s="289">
        <f>SUM(D6:D11)</f>
        <v>0</v>
      </c>
      <c r="E12" s="289">
        <f t="shared" ref="E12:N12" si="10">SUM(E6:E11)</f>
        <v>0</v>
      </c>
      <c r="F12" s="289">
        <f t="shared" si="10"/>
        <v>0</v>
      </c>
      <c r="G12" s="289">
        <f t="shared" si="10"/>
        <v>0</v>
      </c>
      <c r="H12" s="289">
        <f t="shared" si="10"/>
        <v>0</v>
      </c>
      <c r="I12" s="289">
        <f t="shared" si="10"/>
        <v>0</v>
      </c>
      <c r="J12" s="289">
        <f t="shared" si="10"/>
        <v>0</v>
      </c>
      <c r="K12" s="289">
        <f t="shared" si="10"/>
        <v>0</v>
      </c>
      <c r="L12" s="289">
        <f t="shared" si="10"/>
        <v>0</v>
      </c>
      <c r="M12" s="289">
        <f t="shared" si="10"/>
        <v>0</v>
      </c>
      <c r="N12" s="289">
        <f t="shared" si="10"/>
        <v>0</v>
      </c>
      <c r="O12" s="278">
        <f t="shared" ref="O12" si="11">SUM(C12:N12)</f>
        <v>0</v>
      </c>
      <c r="Q12" s="896"/>
      <c r="S12" s="747"/>
    </row>
    <row r="13" spans="1:19" ht="9" customHeight="1" thickBot="1">
      <c r="A13" s="4"/>
      <c r="B13" s="290"/>
      <c r="C13" s="894"/>
      <c r="D13" s="894"/>
      <c r="E13" s="894"/>
      <c r="F13" s="894"/>
      <c r="G13" s="894"/>
      <c r="H13" s="894"/>
      <c r="I13" s="894"/>
      <c r="J13" s="894"/>
      <c r="K13" s="894"/>
      <c r="L13" s="894"/>
      <c r="M13" s="894"/>
      <c r="N13" s="894"/>
      <c r="O13" s="895"/>
      <c r="Q13"/>
      <c r="S13" s="747"/>
    </row>
    <row r="14" spans="1:19" ht="42" customHeight="1" thickBot="1">
      <c r="A14" s="4"/>
      <c r="B14" s="89" t="s">
        <v>46</v>
      </c>
      <c r="C14" s="90"/>
      <c r="D14" s="90"/>
      <c r="E14" s="90"/>
      <c r="F14" s="90"/>
      <c r="G14" s="91"/>
      <c r="H14" s="91"/>
      <c r="I14" s="91"/>
      <c r="J14" s="91"/>
      <c r="K14" s="91"/>
      <c r="L14" s="91"/>
      <c r="M14" s="91"/>
      <c r="N14" s="91"/>
      <c r="O14" s="92"/>
      <c r="Q14" s="603" t="s">
        <v>304</v>
      </c>
      <c r="S14" s="747"/>
    </row>
    <row r="15" spans="1:19" ht="32.25" customHeight="1" thickBot="1">
      <c r="A15" s="4"/>
      <c r="B15" s="95" t="s">
        <v>180</v>
      </c>
      <c r="C15" s="273">
        <f t="shared" ref="C15:M15" si="12">C16+C19+C22+C24+C27+C29+C31+C35+C38+C41+C43</f>
        <v>0</v>
      </c>
      <c r="D15" s="273">
        <f t="shared" si="12"/>
        <v>0</v>
      </c>
      <c r="E15" s="273">
        <f t="shared" si="12"/>
        <v>0</v>
      </c>
      <c r="F15" s="273">
        <f t="shared" si="12"/>
        <v>0</v>
      </c>
      <c r="G15" s="273">
        <f t="shared" si="12"/>
        <v>0</v>
      </c>
      <c r="H15" s="273">
        <f t="shared" si="12"/>
        <v>0</v>
      </c>
      <c r="I15" s="273">
        <f t="shared" si="12"/>
        <v>0</v>
      </c>
      <c r="J15" s="273">
        <f t="shared" si="12"/>
        <v>0</v>
      </c>
      <c r="K15" s="273">
        <f t="shared" si="12"/>
        <v>0</v>
      </c>
      <c r="L15" s="273">
        <f t="shared" si="12"/>
        <v>0</v>
      </c>
      <c r="M15" s="273">
        <f t="shared" si="12"/>
        <v>0</v>
      </c>
      <c r="N15" s="273">
        <f>N16+N19+N22+N24+N27+N29+N31+N35+N38+N41+N43</f>
        <v>0</v>
      </c>
      <c r="O15" s="274">
        <f t="shared" ref="O15:O66" si="13">SUM(C15:N15)</f>
        <v>0</v>
      </c>
      <c r="Q15" s="898"/>
      <c r="S15" s="747"/>
    </row>
    <row r="16" spans="1:19" ht="69.75" customHeight="1">
      <c r="A16" s="4"/>
      <c r="B16" s="107" t="s">
        <v>170</v>
      </c>
      <c r="C16" s="275">
        <f>SUM(C17:C18)</f>
        <v>0</v>
      </c>
      <c r="D16" s="275">
        <f t="shared" ref="D16:N16" si="14">SUM(D17:D18)</f>
        <v>0</v>
      </c>
      <c r="E16" s="275">
        <f t="shared" si="14"/>
        <v>0</v>
      </c>
      <c r="F16" s="275">
        <f t="shared" si="14"/>
        <v>0</v>
      </c>
      <c r="G16" s="275">
        <f t="shared" si="14"/>
        <v>0</v>
      </c>
      <c r="H16" s="275">
        <f t="shared" si="14"/>
        <v>0</v>
      </c>
      <c r="I16" s="275">
        <f t="shared" si="14"/>
        <v>0</v>
      </c>
      <c r="J16" s="275">
        <f t="shared" si="14"/>
        <v>0</v>
      </c>
      <c r="K16" s="275">
        <f t="shared" si="14"/>
        <v>0</v>
      </c>
      <c r="L16" s="275">
        <f t="shared" si="14"/>
        <v>0</v>
      </c>
      <c r="M16" s="275">
        <f t="shared" si="14"/>
        <v>0</v>
      </c>
      <c r="N16" s="275">
        <f t="shared" si="14"/>
        <v>0</v>
      </c>
      <c r="O16" s="276">
        <f t="shared" si="13"/>
        <v>0</v>
      </c>
      <c r="Q16" s="898"/>
      <c r="S16" s="747"/>
    </row>
    <row r="17" spans="1:19" ht="48.95" customHeight="1">
      <c r="A17" s="4"/>
      <c r="B17" s="108" t="s">
        <v>108</v>
      </c>
      <c r="C17" s="270"/>
      <c r="D17" s="270"/>
      <c r="E17" s="270"/>
      <c r="F17" s="270"/>
      <c r="G17" s="270"/>
      <c r="H17" s="270"/>
      <c r="I17" s="270"/>
      <c r="J17" s="270"/>
      <c r="K17" s="270"/>
      <c r="L17" s="270"/>
      <c r="M17" s="270"/>
      <c r="N17" s="270"/>
      <c r="O17" s="269">
        <f t="shared" si="13"/>
        <v>0</v>
      </c>
      <c r="Q17" s="898"/>
      <c r="S17" s="667"/>
    </row>
    <row r="18" spans="1:19" ht="48.95" customHeight="1">
      <c r="A18" s="4"/>
      <c r="B18" s="108" t="s">
        <v>163</v>
      </c>
      <c r="C18" s="270"/>
      <c r="D18" s="270"/>
      <c r="E18" s="270"/>
      <c r="F18" s="270"/>
      <c r="G18" s="270"/>
      <c r="H18" s="270"/>
      <c r="I18" s="270"/>
      <c r="J18" s="270"/>
      <c r="K18" s="270"/>
      <c r="L18" s="270"/>
      <c r="M18" s="270"/>
      <c r="N18" s="270"/>
      <c r="O18" s="269">
        <f t="shared" si="13"/>
        <v>0</v>
      </c>
      <c r="Q18" s="898"/>
      <c r="S18" s="667"/>
    </row>
    <row r="19" spans="1:19" ht="69.75" customHeight="1">
      <c r="A19" s="4"/>
      <c r="B19" s="109" t="s">
        <v>109</v>
      </c>
      <c r="C19" s="268">
        <f t="shared" ref="C19:N19" si="15">SUM(C20:C21)</f>
        <v>0</v>
      </c>
      <c r="D19" s="268">
        <f t="shared" si="15"/>
        <v>0</v>
      </c>
      <c r="E19" s="268">
        <f t="shared" si="15"/>
        <v>0</v>
      </c>
      <c r="F19" s="268">
        <f t="shared" si="15"/>
        <v>0</v>
      </c>
      <c r="G19" s="268">
        <f t="shared" si="15"/>
        <v>0</v>
      </c>
      <c r="H19" s="268">
        <f t="shared" si="15"/>
        <v>0</v>
      </c>
      <c r="I19" s="268">
        <f t="shared" si="15"/>
        <v>0</v>
      </c>
      <c r="J19" s="268">
        <f t="shared" si="15"/>
        <v>0</v>
      </c>
      <c r="K19" s="268">
        <f t="shared" si="15"/>
        <v>0</v>
      </c>
      <c r="L19" s="268">
        <f t="shared" si="15"/>
        <v>0</v>
      </c>
      <c r="M19" s="268">
        <f t="shared" si="15"/>
        <v>0</v>
      </c>
      <c r="N19" s="268">
        <f t="shared" si="15"/>
        <v>0</v>
      </c>
      <c r="O19" s="269">
        <f t="shared" si="13"/>
        <v>0</v>
      </c>
      <c r="Q19" s="898"/>
      <c r="S19" s="667"/>
    </row>
    <row r="20" spans="1:19" ht="37.5" customHeight="1">
      <c r="A20" s="4"/>
      <c r="B20" s="108" t="s">
        <v>164</v>
      </c>
      <c r="C20" s="270"/>
      <c r="D20" s="270"/>
      <c r="E20" s="270"/>
      <c r="F20" s="270"/>
      <c r="G20" s="270"/>
      <c r="H20" s="270"/>
      <c r="I20" s="270"/>
      <c r="J20" s="270"/>
      <c r="K20" s="270"/>
      <c r="L20" s="270"/>
      <c r="M20" s="270"/>
      <c r="N20" s="270"/>
      <c r="O20" s="269">
        <f t="shared" si="13"/>
        <v>0</v>
      </c>
      <c r="P20" s="304"/>
      <c r="Q20" s="898"/>
      <c r="S20" s="667"/>
    </row>
    <row r="21" spans="1:19" ht="39.75" customHeight="1">
      <c r="A21" s="4"/>
      <c r="B21" s="108" t="s">
        <v>47</v>
      </c>
      <c r="C21" s="270"/>
      <c r="D21" s="270"/>
      <c r="E21" s="270"/>
      <c r="F21" s="270"/>
      <c r="G21" s="270"/>
      <c r="H21" s="270"/>
      <c r="I21" s="270"/>
      <c r="J21" s="270"/>
      <c r="K21" s="270"/>
      <c r="L21" s="270"/>
      <c r="M21" s="270"/>
      <c r="N21" s="270"/>
      <c r="O21" s="269">
        <f t="shared" si="13"/>
        <v>0</v>
      </c>
      <c r="P21" s="304"/>
      <c r="Q21" s="898"/>
      <c r="S21" s="667"/>
    </row>
    <row r="22" spans="1:19" ht="75" customHeight="1">
      <c r="A22" s="4"/>
      <c r="B22" s="110" t="s">
        <v>166</v>
      </c>
      <c r="C22" s="268">
        <f>C23</f>
        <v>0</v>
      </c>
      <c r="D22" s="268">
        <f t="shared" ref="D22:N22" si="16">D23</f>
        <v>0</v>
      </c>
      <c r="E22" s="268">
        <f t="shared" si="16"/>
        <v>0</v>
      </c>
      <c r="F22" s="268">
        <f t="shared" si="16"/>
        <v>0</v>
      </c>
      <c r="G22" s="268">
        <f t="shared" si="16"/>
        <v>0</v>
      </c>
      <c r="H22" s="268">
        <f t="shared" si="16"/>
        <v>0</v>
      </c>
      <c r="I22" s="268">
        <f t="shared" si="16"/>
        <v>0</v>
      </c>
      <c r="J22" s="268">
        <f t="shared" si="16"/>
        <v>0</v>
      </c>
      <c r="K22" s="268">
        <f t="shared" si="16"/>
        <v>0</v>
      </c>
      <c r="L22" s="268">
        <f t="shared" si="16"/>
        <v>0</v>
      </c>
      <c r="M22" s="268">
        <f t="shared" si="16"/>
        <v>0</v>
      </c>
      <c r="N22" s="268">
        <f t="shared" si="16"/>
        <v>0</v>
      </c>
      <c r="O22" s="269">
        <f t="shared" si="13"/>
        <v>0</v>
      </c>
      <c r="Q22" s="898"/>
      <c r="S22" s="667"/>
    </row>
    <row r="23" spans="1:19" ht="33.75" customHeight="1">
      <c r="A23" s="4"/>
      <c r="B23" s="108" t="s">
        <v>165</v>
      </c>
      <c r="C23" s="270"/>
      <c r="D23" s="270"/>
      <c r="E23" s="270"/>
      <c r="F23" s="270"/>
      <c r="G23" s="270"/>
      <c r="H23" s="270"/>
      <c r="I23" s="270"/>
      <c r="J23" s="270"/>
      <c r="K23" s="270"/>
      <c r="L23" s="270"/>
      <c r="M23" s="270"/>
      <c r="N23" s="270"/>
      <c r="O23" s="269">
        <f t="shared" si="13"/>
        <v>0</v>
      </c>
      <c r="Q23" s="898"/>
      <c r="S23" s="667"/>
    </row>
    <row r="24" spans="1:19" ht="48.95" customHeight="1">
      <c r="A24" s="4"/>
      <c r="B24" s="109" t="s">
        <v>110</v>
      </c>
      <c r="C24" s="268">
        <f>SUM(C25:C26)</f>
        <v>0</v>
      </c>
      <c r="D24" s="268">
        <f t="shared" ref="D24:N24" si="17">SUM(D25:D26)</f>
        <v>0</v>
      </c>
      <c r="E24" s="268">
        <f t="shared" si="17"/>
        <v>0</v>
      </c>
      <c r="F24" s="268">
        <f t="shared" si="17"/>
        <v>0</v>
      </c>
      <c r="G24" s="268">
        <f t="shared" si="17"/>
        <v>0</v>
      </c>
      <c r="H24" s="268">
        <f t="shared" si="17"/>
        <v>0</v>
      </c>
      <c r="I24" s="268">
        <f t="shared" si="17"/>
        <v>0</v>
      </c>
      <c r="J24" s="268">
        <f t="shared" si="17"/>
        <v>0</v>
      </c>
      <c r="K24" s="268">
        <f t="shared" si="17"/>
        <v>0</v>
      </c>
      <c r="L24" s="268">
        <f t="shared" si="17"/>
        <v>0</v>
      </c>
      <c r="M24" s="268">
        <f t="shared" si="17"/>
        <v>0</v>
      </c>
      <c r="N24" s="268">
        <f t="shared" si="17"/>
        <v>0</v>
      </c>
      <c r="O24" s="269">
        <f t="shared" si="13"/>
        <v>0</v>
      </c>
      <c r="Q24" s="898"/>
      <c r="S24" s="667"/>
    </row>
    <row r="25" spans="1:19" ht="39" customHeight="1">
      <c r="A25" s="4"/>
      <c r="B25" s="108" t="s">
        <v>111</v>
      </c>
      <c r="C25" s="270"/>
      <c r="D25" s="270"/>
      <c r="E25" s="270"/>
      <c r="F25" s="270"/>
      <c r="G25" s="270"/>
      <c r="H25" s="270"/>
      <c r="I25" s="270"/>
      <c r="J25" s="270"/>
      <c r="K25" s="270"/>
      <c r="L25" s="270"/>
      <c r="M25" s="270"/>
      <c r="N25" s="270"/>
      <c r="O25" s="269">
        <f t="shared" si="13"/>
        <v>0</v>
      </c>
      <c r="Q25" s="898"/>
      <c r="S25" s="667"/>
    </row>
    <row r="26" spans="1:19" ht="41.25" customHeight="1">
      <c r="A26" s="4"/>
      <c r="B26" s="108" t="s">
        <v>112</v>
      </c>
      <c r="C26" s="270"/>
      <c r="D26" s="270"/>
      <c r="E26" s="270"/>
      <c r="F26" s="270"/>
      <c r="G26" s="270"/>
      <c r="H26" s="270"/>
      <c r="I26" s="270"/>
      <c r="J26" s="270"/>
      <c r="K26" s="270"/>
      <c r="L26" s="270"/>
      <c r="M26" s="270"/>
      <c r="N26" s="270"/>
      <c r="O26" s="269">
        <f t="shared" si="13"/>
        <v>0</v>
      </c>
      <c r="Q26" s="898"/>
      <c r="S26" s="667"/>
    </row>
    <row r="27" spans="1:19" ht="57" customHeight="1">
      <c r="A27" s="4"/>
      <c r="B27" s="110" t="s">
        <v>168</v>
      </c>
      <c r="C27" s="268">
        <f>C28</f>
        <v>0</v>
      </c>
      <c r="D27" s="268">
        <f t="shared" ref="D27:N27" si="18">D28</f>
        <v>0</v>
      </c>
      <c r="E27" s="268">
        <f t="shared" si="18"/>
        <v>0</v>
      </c>
      <c r="F27" s="268">
        <f t="shared" si="18"/>
        <v>0</v>
      </c>
      <c r="G27" s="268">
        <f t="shared" si="18"/>
        <v>0</v>
      </c>
      <c r="H27" s="268">
        <f t="shared" si="18"/>
        <v>0</v>
      </c>
      <c r="I27" s="268">
        <f t="shared" si="18"/>
        <v>0</v>
      </c>
      <c r="J27" s="268">
        <f t="shared" si="18"/>
        <v>0</v>
      </c>
      <c r="K27" s="268">
        <f t="shared" si="18"/>
        <v>0</v>
      </c>
      <c r="L27" s="268">
        <f t="shared" si="18"/>
        <v>0</v>
      </c>
      <c r="M27" s="268">
        <f t="shared" si="18"/>
        <v>0</v>
      </c>
      <c r="N27" s="268">
        <f t="shared" si="18"/>
        <v>0</v>
      </c>
      <c r="O27" s="269">
        <f t="shared" si="13"/>
        <v>0</v>
      </c>
      <c r="Q27" s="898"/>
      <c r="S27" s="667"/>
    </row>
    <row r="28" spans="1:19" ht="30" customHeight="1">
      <c r="A28" s="4"/>
      <c r="B28" s="108" t="s">
        <v>167</v>
      </c>
      <c r="C28" s="270"/>
      <c r="D28" s="270"/>
      <c r="E28" s="270"/>
      <c r="F28" s="270"/>
      <c r="G28" s="270"/>
      <c r="H28" s="270"/>
      <c r="I28" s="270"/>
      <c r="J28" s="270"/>
      <c r="K28" s="270"/>
      <c r="L28" s="270"/>
      <c r="M28" s="270"/>
      <c r="N28" s="270"/>
      <c r="O28" s="269">
        <f t="shared" si="13"/>
        <v>0</v>
      </c>
      <c r="Q28" s="898"/>
      <c r="S28" s="667"/>
    </row>
    <row r="29" spans="1:19" ht="66" customHeight="1">
      <c r="A29" s="4"/>
      <c r="B29" s="110" t="s">
        <v>169</v>
      </c>
      <c r="C29" s="268">
        <f>C30</f>
        <v>0</v>
      </c>
      <c r="D29" s="268">
        <f t="shared" ref="D29:N29" si="19">D30</f>
        <v>0</v>
      </c>
      <c r="E29" s="268">
        <f t="shared" si="19"/>
        <v>0</v>
      </c>
      <c r="F29" s="268">
        <f t="shared" si="19"/>
        <v>0</v>
      </c>
      <c r="G29" s="268">
        <f t="shared" si="19"/>
        <v>0</v>
      </c>
      <c r="H29" s="268">
        <f t="shared" si="19"/>
        <v>0</v>
      </c>
      <c r="I29" s="268">
        <f t="shared" si="19"/>
        <v>0</v>
      </c>
      <c r="J29" s="268">
        <f t="shared" si="19"/>
        <v>0</v>
      </c>
      <c r="K29" s="268">
        <f t="shared" si="19"/>
        <v>0</v>
      </c>
      <c r="L29" s="268">
        <f t="shared" si="19"/>
        <v>0</v>
      </c>
      <c r="M29" s="268">
        <f t="shared" si="19"/>
        <v>0</v>
      </c>
      <c r="N29" s="268">
        <f t="shared" si="19"/>
        <v>0</v>
      </c>
      <c r="O29" s="269">
        <f t="shared" si="13"/>
        <v>0</v>
      </c>
      <c r="Q29" s="898"/>
      <c r="S29" s="667"/>
    </row>
    <row r="30" spans="1:19" ht="26.25" customHeight="1">
      <c r="A30" s="4"/>
      <c r="B30" s="108" t="s">
        <v>167</v>
      </c>
      <c r="C30" s="270"/>
      <c r="D30" s="270"/>
      <c r="E30" s="270"/>
      <c r="F30" s="270"/>
      <c r="G30" s="270"/>
      <c r="H30" s="270"/>
      <c r="I30" s="270"/>
      <c r="J30" s="270"/>
      <c r="K30" s="270"/>
      <c r="L30" s="270"/>
      <c r="M30" s="270"/>
      <c r="N30" s="270"/>
      <c r="O30" s="269">
        <f t="shared" si="13"/>
        <v>0</v>
      </c>
      <c r="Q30" s="898"/>
      <c r="S30" s="667"/>
    </row>
    <row r="31" spans="1:19" ht="37.5" customHeight="1">
      <c r="A31" s="4"/>
      <c r="B31" s="111" t="s">
        <v>113</v>
      </c>
      <c r="C31" s="268">
        <f>SUM(C32:C34)</f>
        <v>0</v>
      </c>
      <c r="D31" s="268">
        <f t="shared" ref="D31:N31" si="20">SUM(D32:D34)</f>
        <v>0</v>
      </c>
      <c r="E31" s="268">
        <f t="shared" si="20"/>
        <v>0</v>
      </c>
      <c r="F31" s="268">
        <f t="shared" si="20"/>
        <v>0</v>
      </c>
      <c r="G31" s="268">
        <f t="shared" si="20"/>
        <v>0</v>
      </c>
      <c r="H31" s="268">
        <f t="shared" si="20"/>
        <v>0</v>
      </c>
      <c r="I31" s="268">
        <f t="shared" si="20"/>
        <v>0</v>
      </c>
      <c r="J31" s="268">
        <f t="shared" si="20"/>
        <v>0</v>
      </c>
      <c r="K31" s="268">
        <f t="shared" si="20"/>
        <v>0</v>
      </c>
      <c r="L31" s="268">
        <f t="shared" si="20"/>
        <v>0</v>
      </c>
      <c r="M31" s="268">
        <f t="shared" si="20"/>
        <v>0</v>
      </c>
      <c r="N31" s="268">
        <f t="shared" si="20"/>
        <v>0</v>
      </c>
      <c r="O31" s="269">
        <f t="shared" si="13"/>
        <v>0</v>
      </c>
      <c r="Q31" s="898"/>
      <c r="S31" s="667"/>
    </row>
    <row r="32" spans="1:19" ht="39.75" customHeight="1">
      <c r="A32" s="4"/>
      <c r="B32" s="108" t="s">
        <v>171</v>
      </c>
      <c r="C32" s="270"/>
      <c r="D32" s="270"/>
      <c r="E32" s="270"/>
      <c r="F32" s="270"/>
      <c r="G32" s="270"/>
      <c r="H32" s="270"/>
      <c r="I32" s="270"/>
      <c r="J32" s="270"/>
      <c r="K32" s="270"/>
      <c r="L32" s="270"/>
      <c r="M32" s="270"/>
      <c r="N32" s="270"/>
      <c r="O32" s="269">
        <f t="shared" si="13"/>
        <v>0</v>
      </c>
      <c r="Q32" s="898"/>
      <c r="S32" s="667"/>
    </row>
    <row r="33" spans="1:19" ht="24.75" customHeight="1">
      <c r="A33" s="4"/>
      <c r="B33" s="108" t="s">
        <v>116</v>
      </c>
      <c r="C33" s="270"/>
      <c r="D33" s="270"/>
      <c r="E33" s="270"/>
      <c r="F33" s="270"/>
      <c r="G33" s="270"/>
      <c r="H33" s="270"/>
      <c r="I33" s="270"/>
      <c r="J33" s="270"/>
      <c r="K33" s="270"/>
      <c r="L33" s="270"/>
      <c r="M33" s="270"/>
      <c r="N33" s="270"/>
      <c r="O33" s="269">
        <f t="shared" si="13"/>
        <v>0</v>
      </c>
      <c r="Q33" s="898"/>
      <c r="S33" s="667"/>
    </row>
    <row r="34" spans="1:19" ht="36" customHeight="1">
      <c r="A34" s="4"/>
      <c r="B34" s="108" t="s">
        <v>174</v>
      </c>
      <c r="C34" s="270"/>
      <c r="D34" s="270"/>
      <c r="E34" s="270"/>
      <c r="F34" s="270"/>
      <c r="G34" s="270"/>
      <c r="H34" s="270"/>
      <c r="I34" s="270"/>
      <c r="J34" s="270"/>
      <c r="K34" s="270"/>
      <c r="L34" s="270"/>
      <c r="M34" s="270"/>
      <c r="N34" s="270"/>
      <c r="O34" s="269">
        <f t="shared" si="13"/>
        <v>0</v>
      </c>
      <c r="Q34" s="898"/>
      <c r="S34" s="667"/>
    </row>
    <row r="35" spans="1:19" ht="42.75" customHeight="1">
      <c r="A35" s="4"/>
      <c r="B35" s="111" t="s">
        <v>114</v>
      </c>
      <c r="C35" s="268">
        <f>SUM(C36:C37)</f>
        <v>0</v>
      </c>
      <c r="D35" s="268">
        <f t="shared" ref="D35:N35" si="21">SUM(D36:D37)</f>
        <v>0</v>
      </c>
      <c r="E35" s="268">
        <f t="shared" si="21"/>
        <v>0</v>
      </c>
      <c r="F35" s="268">
        <f t="shared" si="21"/>
        <v>0</v>
      </c>
      <c r="G35" s="268">
        <f t="shared" si="21"/>
        <v>0</v>
      </c>
      <c r="H35" s="268">
        <f t="shared" si="21"/>
        <v>0</v>
      </c>
      <c r="I35" s="268">
        <f t="shared" si="21"/>
        <v>0</v>
      </c>
      <c r="J35" s="268">
        <f t="shared" si="21"/>
        <v>0</v>
      </c>
      <c r="K35" s="268">
        <f t="shared" si="21"/>
        <v>0</v>
      </c>
      <c r="L35" s="268">
        <f t="shared" si="21"/>
        <v>0</v>
      </c>
      <c r="M35" s="268">
        <f t="shared" si="21"/>
        <v>0</v>
      </c>
      <c r="N35" s="268">
        <f t="shared" si="21"/>
        <v>0</v>
      </c>
      <c r="O35" s="269">
        <f t="shared" si="13"/>
        <v>0</v>
      </c>
      <c r="Q35" s="898"/>
      <c r="S35" s="667"/>
    </row>
    <row r="36" spans="1:19" ht="26.25" customHeight="1">
      <c r="A36" s="4"/>
      <c r="B36" s="108" t="s">
        <v>115</v>
      </c>
      <c r="C36" s="270"/>
      <c r="D36" s="270"/>
      <c r="E36" s="270"/>
      <c r="F36" s="270"/>
      <c r="G36" s="270"/>
      <c r="H36" s="270"/>
      <c r="I36" s="270"/>
      <c r="J36" s="270"/>
      <c r="K36" s="270"/>
      <c r="L36" s="270"/>
      <c r="M36" s="270"/>
      <c r="N36" s="270"/>
      <c r="O36" s="269">
        <f t="shared" si="13"/>
        <v>0</v>
      </c>
      <c r="Q36" s="898"/>
      <c r="S36" s="667"/>
    </row>
    <row r="37" spans="1:19" ht="28.5" customHeight="1">
      <c r="A37" s="4"/>
      <c r="B37" s="108" t="s">
        <v>116</v>
      </c>
      <c r="C37" s="270"/>
      <c r="D37" s="270"/>
      <c r="E37" s="270"/>
      <c r="F37" s="270"/>
      <c r="G37" s="270"/>
      <c r="H37" s="270"/>
      <c r="I37" s="270"/>
      <c r="J37" s="270"/>
      <c r="K37" s="270"/>
      <c r="L37" s="270"/>
      <c r="M37" s="270"/>
      <c r="N37" s="270"/>
      <c r="O37" s="269">
        <f t="shared" si="13"/>
        <v>0</v>
      </c>
      <c r="Q37" s="898"/>
      <c r="S37" s="667"/>
    </row>
    <row r="38" spans="1:19" ht="60" customHeight="1">
      <c r="A38" s="4"/>
      <c r="B38" s="110" t="s">
        <v>175</v>
      </c>
      <c r="C38" s="268">
        <f>SUM(C39:C40)</f>
        <v>0</v>
      </c>
      <c r="D38" s="268">
        <f t="shared" ref="D38:N38" si="22">SUM(D39:D40)</f>
        <v>0</v>
      </c>
      <c r="E38" s="268">
        <f t="shared" si="22"/>
        <v>0</v>
      </c>
      <c r="F38" s="268">
        <f t="shared" si="22"/>
        <v>0</v>
      </c>
      <c r="G38" s="268">
        <f t="shared" si="22"/>
        <v>0</v>
      </c>
      <c r="H38" s="268">
        <f t="shared" si="22"/>
        <v>0</v>
      </c>
      <c r="I38" s="268">
        <f t="shared" si="22"/>
        <v>0</v>
      </c>
      <c r="J38" s="268">
        <f t="shared" si="22"/>
        <v>0</v>
      </c>
      <c r="K38" s="268">
        <f t="shared" si="22"/>
        <v>0</v>
      </c>
      <c r="L38" s="268">
        <f t="shared" si="22"/>
        <v>0</v>
      </c>
      <c r="M38" s="268">
        <f t="shared" si="22"/>
        <v>0</v>
      </c>
      <c r="N38" s="268">
        <f t="shared" si="22"/>
        <v>0</v>
      </c>
      <c r="O38" s="269">
        <f t="shared" si="13"/>
        <v>0</v>
      </c>
      <c r="Q38" s="898"/>
      <c r="S38" s="667"/>
    </row>
    <row r="39" spans="1:19" ht="43.5" customHeight="1">
      <c r="A39" s="4"/>
      <c r="B39" s="108" t="s">
        <v>165</v>
      </c>
      <c r="C39" s="270"/>
      <c r="D39" s="270"/>
      <c r="E39" s="270"/>
      <c r="F39" s="270"/>
      <c r="G39" s="270"/>
      <c r="H39" s="270"/>
      <c r="I39" s="270"/>
      <c r="J39" s="270"/>
      <c r="K39" s="270"/>
      <c r="L39" s="270"/>
      <c r="M39" s="270"/>
      <c r="N39" s="270"/>
      <c r="O39" s="269">
        <f t="shared" si="13"/>
        <v>0</v>
      </c>
      <c r="Q39" s="898"/>
      <c r="S39" s="667"/>
    </row>
    <row r="40" spans="1:19" ht="47.25" customHeight="1">
      <c r="A40" s="4"/>
      <c r="B40" s="108" t="s">
        <v>176</v>
      </c>
      <c r="C40" s="270"/>
      <c r="D40" s="270"/>
      <c r="E40" s="270"/>
      <c r="F40" s="270"/>
      <c r="G40" s="270"/>
      <c r="H40" s="270"/>
      <c r="I40" s="270"/>
      <c r="J40" s="270"/>
      <c r="K40" s="270"/>
      <c r="L40" s="270"/>
      <c r="M40" s="270"/>
      <c r="N40" s="270"/>
      <c r="O40" s="269">
        <f t="shared" si="13"/>
        <v>0</v>
      </c>
      <c r="Q40" s="898"/>
      <c r="S40" s="667"/>
    </row>
    <row r="41" spans="1:19" ht="64.5" customHeight="1">
      <c r="A41" s="4"/>
      <c r="B41" s="109" t="s">
        <v>177</v>
      </c>
      <c r="C41" s="268">
        <f t="shared" ref="C41:N41" si="23">SUM(C42:C42)</f>
        <v>0</v>
      </c>
      <c r="D41" s="268">
        <f t="shared" si="23"/>
        <v>0</v>
      </c>
      <c r="E41" s="268">
        <f t="shared" si="23"/>
        <v>0</v>
      </c>
      <c r="F41" s="268">
        <f t="shared" si="23"/>
        <v>0</v>
      </c>
      <c r="G41" s="268">
        <f t="shared" si="23"/>
        <v>0</v>
      </c>
      <c r="H41" s="268">
        <f t="shared" si="23"/>
        <v>0</v>
      </c>
      <c r="I41" s="268">
        <f t="shared" si="23"/>
        <v>0</v>
      </c>
      <c r="J41" s="268">
        <f t="shared" si="23"/>
        <v>0</v>
      </c>
      <c r="K41" s="268">
        <f t="shared" si="23"/>
        <v>0</v>
      </c>
      <c r="L41" s="268">
        <f t="shared" si="23"/>
        <v>0</v>
      </c>
      <c r="M41" s="268">
        <f t="shared" si="23"/>
        <v>0</v>
      </c>
      <c r="N41" s="268">
        <f t="shared" si="23"/>
        <v>0</v>
      </c>
      <c r="O41" s="269">
        <f t="shared" si="13"/>
        <v>0</v>
      </c>
      <c r="Q41" s="898"/>
      <c r="S41" s="667"/>
    </row>
    <row r="42" spans="1:19" ht="28.5" customHeight="1">
      <c r="A42" s="4"/>
      <c r="B42" s="108" t="s">
        <v>178</v>
      </c>
      <c r="C42" s="270"/>
      <c r="D42" s="270"/>
      <c r="E42" s="270"/>
      <c r="F42" s="270"/>
      <c r="G42" s="270"/>
      <c r="H42" s="270"/>
      <c r="I42" s="270"/>
      <c r="J42" s="270"/>
      <c r="K42" s="270"/>
      <c r="L42" s="270"/>
      <c r="M42" s="270"/>
      <c r="N42" s="270"/>
      <c r="O42" s="269">
        <f t="shared" si="13"/>
        <v>0</v>
      </c>
      <c r="Q42" s="898"/>
      <c r="S42" s="667"/>
    </row>
    <row r="43" spans="1:19" ht="51" customHeight="1">
      <c r="A43" s="4"/>
      <c r="B43" s="112" t="s">
        <v>179</v>
      </c>
      <c r="C43" s="268">
        <f t="shared" ref="C43:N43" si="24">SUM(C44:C45)</f>
        <v>0</v>
      </c>
      <c r="D43" s="268">
        <f t="shared" si="24"/>
        <v>0</v>
      </c>
      <c r="E43" s="268">
        <f t="shared" si="24"/>
        <v>0</v>
      </c>
      <c r="F43" s="268">
        <f t="shared" si="24"/>
        <v>0</v>
      </c>
      <c r="G43" s="268">
        <f t="shared" si="24"/>
        <v>0</v>
      </c>
      <c r="H43" s="268">
        <f t="shared" si="24"/>
        <v>0</v>
      </c>
      <c r="I43" s="268">
        <f t="shared" si="24"/>
        <v>0</v>
      </c>
      <c r="J43" s="268">
        <f t="shared" si="24"/>
        <v>0</v>
      </c>
      <c r="K43" s="268">
        <f t="shared" si="24"/>
        <v>0</v>
      </c>
      <c r="L43" s="268">
        <f t="shared" si="24"/>
        <v>0</v>
      </c>
      <c r="M43" s="268">
        <f t="shared" si="24"/>
        <v>0</v>
      </c>
      <c r="N43" s="268">
        <f t="shared" si="24"/>
        <v>0</v>
      </c>
      <c r="O43" s="269">
        <f t="shared" si="13"/>
        <v>0</v>
      </c>
      <c r="Q43" s="898"/>
      <c r="S43" s="667"/>
    </row>
    <row r="44" spans="1:19" ht="39" customHeight="1">
      <c r="A44" s="4"/>
      <c r="B44" s="108" t="s">
        <v>174</v>
      </c>
      <c r="C44" s="270"/>
      <c r="D44" s="270"/>
      <c r="E44" s="270"/>
      <c r="F44" s="270"/>
      <c r="G44" s="270"/>
      <c r="H44" s="270"/>
      <c r="I44" s="270"/>
      <c r="J44" s="270"/>
      <c r="K44" s="270"/>
      <c r="L44" s="270"/>
      <c r="M44" s="270"/>
      <c r="N44" s="270"/>
      <c r="O44" s="269">
        <f t="shared" si="13"/>
        <v>0</v>
      </c>
      <c r="Q44" s="898"/>
      <c r="S44" s="667"/>
    </row>
    <row r="45" spans="1:19" ht="33" customHeight="1">
      <c r="A45" s="4"/>
      <c r="B45" s="108" t="s">
        <v>1074</v>
      </c>
      <c r="C45" s="270"/>
      <c r="D45" s="270"/>
      <c r="E45" s="270"/>
      <c r="F45" s="270"/>
      <c r="G45" s="270"/>
      <c r="H45" s="270"/>
      <c r="I45" s="270"/>
      <c r="J45" s="270"/>
      <c r="K45" s="270"/>
      <c r="L45" s="270"/>
      <c r="M45" s="270"/>
      <c r="N45" s="270"/>
      <c r="O45" s="269">
        <f t="shared" si="13"/>
        <v>0</v>
      </c>
      <c r="Q45" s="898"/>
      <c r="S45" s="667"/>
    </row>
    <row r="46" spans="1:19" ht="35.25" customHeight="1" thickBot="1">
      <c r="A46" s="4"/>
      <c r="B46" s="113" t="s">
        <v>48</v>
      </c>
      <c r="C46" s="291"/>
      <c r="D46" s="291"/>
      <c r="E46" s="291"/>
      <c r="F46" s="291"/>
      <c r="G46" s="291"/>
      <c r="H46" s="291"/>
      <c r="I46" s="291"/>
      <c r="J46" s="291"/>
      <c r="K46" s="291"/>
      <c r="L46" s="291"/>
      <c r="M46" s="291"/>
      <c r="N46" s="291"/>
      <c r="O46" s="277">
        <f t="shared" si="13"/>
        <v>0</v>
      </c>
      <c r="Q46" s="898"/>
      <c r="S46" s="667"/>
    </row>
    <row r="47" spans="1:19" ht="33" customHeight="1" thickBot="1">
      <c r="A47" s="4"/>
      <c r="B47" s="95" t="s">
        <v>190</v>
      </c>
      <c r="C47" s="273">
        <f t="shared" ref="C47:N47" si="25">SUM(C48:C63)</f>
        <v>0</v>
      </c>
      <c r="D47" s="273">
        <f t="shared" si="25"/>
        <v>0</v>
      </c>
      <c r="E47" s="273">
        <f t="shared" si="25"/>
        <v>0</v>
      </c>
      <c r="F47" s="273">
        <f t="shared" si="25"/>
        <v>0</v>
      </c>
      <c r="G47" s="273">
        <f t="shared" si="25"/>
        <v>0</v>
      </c>
      <c r="H47" s="273">
        <f t="shared" si="25"/>
        <v>0</v>
      </c>
      <c r="I47" s="273">
        <f t="shared" si="25"/>
        <v>0</v>
      </c>
      <c r="J47" s="273">
        <f t="shared" si="25"/>
        <v>0</v>
      </c>
      <c r="K47" s="273">
        <f t="shared" si="25"/>
        <v>0</v>
      </c>
      <c r="L47" s="273">
        <f t="shared" si="25"/>
        <v>0</v>
      </c>
      <c r="M47" s="273">
        <f t="shared" si="25"/>
        <v>0</v>
      </c>
      <c r="N47" s="273">
        <f t="shared" si="25"/>
        <v>0</v>
      </c>
      <c r="O47" s="274">
        <f>SUM(C47:N47)</f>
        <v>0</v>
      </c>
      <c r="Q47" s="619" t="s">
        <v>244</v>
      </c>
      <c r="S47" s="667"/>
    </row>
    <row r="48" spans="1:19" ht="25.5" customHeight="1">
      <c r="A48" s="96"/>
      <c r="B48" s="107" t="s">
        <v>181</v>
      </c>
      <c r="C48" s="292"/>
      <c r="D48" s="292"/>
      <c r="E48" s="292"/>
      <c r="F48" s="292"/>
      <c r="G48" s="292"/>
      <c r="H48" s="292"/>
      <c r="I48" s="292"/>
      <c r="J48" s="292"/>
      <c r="K48" s="292"/>
      <c r="L48" s="292"/>
      <c r="M48" s="292"/>
      <c r="N48" s="292"/>
      <c r="O48" s="269">
        <f t="shared" si="13"/>
        <v>0</v>
      </c>
      <c r="Q48" s="898"/>
      <c r="S48" s="667"/>
    </row>
    <row r="49" spans="1:19" ht="37.5" customHeight="1">
      <c r="A49" s="97"/>
      <c r="B49" s="110" t="s">
        <v>182</v>
      </c>
      <c r="C49" s="270"/>
      <c r="D49" s="270"/>
      <c r="E49" s="270"/>
      <c r="F49" s="270"/>
      <c r="G49" s="270"/>
      <c r="H49" s="270"/>
      <c r="I49" s="270"/>
      <c r="J49" s="270"/>
      <c r="K49" s="270"/>
      <c r="L49" s="270"/>
      <c r="M49" s="270"/>
      <c r="N49" s="270"/>
      <c r="O49" s="269">
        <f t="shared" si="13"/>
        <v>0</v>
      </c>
      <c r="Q49" s="898"/>
      <c r="S49" s="667"/>
    </row>
    <row r="50" spans="1:19" ht="37.5" customHeight="1">
      <c r="A50" s="97"/>
      <c r="B50" s="110" t="s">
        <v>183</v>
      </c>
      <c r="C50" s="270"/>
      <c r="D50" s="270"/>
      <c r="E50" s="270"/>
      <c r="F50" s="270"/>
      <c r="G50" s="270"/>
      <c r="H50" s="270"/>
      <c r="I50" s="270"/>
      <c r="J50" s="270"/>
      <c r="K50" s="270"/>
      <c r="L50" s="270"/>
      <c r="M50" s="270"/>
      <c r="N50" s="270"/>
      <c r="O50" s="269">
        <f t="shared" si="13"/>
        <v>0</v>
      </c>
      <c r="Q50" s="898"/>
      <c r="S50" s="667"/>
    </row>
    <row r="51" spans="1:19" ht="34.5" customHeight="1">
      <c r="A51" s="97"/>
      <c r="B51" s="110" t="s">
        <v>184</v>
      </c>
      <c r="C51" s="270"/>
      <c r="D51" s="270"/>
      <c r="E51" s="270"/>
      <c r="F51" s="270"/>
      <c r="G51" s="270"/>
      <c r="H51" s="270"/>
      <c r="I51" s="270"/>
      <c r="J51" s="270"/>
      <c r="K51" s="270"/>
      <c r="L51" s="270"/>
      <c r="M51" s="270"/>
      <c r="N51" s="270"/>
      <c r="O51" s="269">
        <f t="shared" si="13"/>
        <v>0</v>
      </c>
      <c r="Q51" s="898"/>
      <c r="S51" s="667"/>
    </row>
    <row r="52" spans="1:19" ht="27.75" customHeight="1">
      <c r="A52" s="97"/>
      <c r="B52" s="110" t="s">
        <v>185</v>
      </c>
      <c r="C52" s="270"/>
      <c r="D52" s="270"/>
      <c r="E52" s="270"/>
      <c r="F52" s="270"/>
      <c r="G52" s="270"/>
      <c r="H52" s="270"/>
      <c r="I52" s="270"/>
      <c r="J52" s="270"/>
      <c r="K52" s="270"/>
      <c r="L52" s="270"/>
      <c r="M52" s="270"/>
      <c r="N52" s="270"/>
      <c r="O52" s="269">
        <f t="shared" si="13"/>
        <v>0</v>
      </c>
      <c r="Q52" s="898"/>
      <c r="S52" s="667"/>
    </row>
    <row r="53" spans="1:19" ht="27.75" customHeight="1">
      <c r="A53" s="97"/>
      <c r="B53" s="110" t="s">
        <v>178</v>
      </c>
      <c r="C53" s="270"/>
      <c r="D53" s="270"/>
      <c r="E53" s="270"/>
      <c r="F53" s="270"/>
      <c r="G53" s="270"/>
      <c r="H53" s="270"/>
      <c r="I53" s="270"/>
      <c r="J53" s="270"/>
      <c r="K53" s="270"/>
      <c r="L53" s="270"/>
      <c r="M53" s="270"/>
      <c r="N53" s="270"/>
      <c r="O53" s="269">
        <f t="shared" si="13"/>
        <v>0</v>
      </c>
      <c r="Q53" s="898"/>
      <c r="S53" s="667"/>
    </row>
    <row r="54" spans="1:19" ht="38.25" customHeight="1">
      <c r="A54" s="97"/>
      <c r="B54" s="110" t="s">
        <v>174</v>
      </c>
      <c r="C54" s="270"/>
      <c r="D54" s="270"/>
      <c r="E54" s="270"/>
      <c r="F54" s="270"/>
      <c r="G54" s="270"/>
      <c r="H54" s="270"/>
      <c r="I54" s="270"/>
      <c r="J54" s="270"/>
      <c r="K54" s="270"/>
      <c r="L54" s="270"/>
      <c r="M54" s="270"/>
      <c r="N54" s="270"/>
      <c r="O54" s="269">
        <f t="shared" si="13"/>
        <v>0</v>
      </c>
      <c r="Q54" s="898"/>
      <c r="S54" s="667"/>
    </row>
    <row r="55" spans="1:19" ht="24" customHeight="1">
      <c r="A55" s="97"/>
      <c r="B55" s="110" t="s">
        <v>1074</v>
      </c>
      <c r="C55" s="270"/>
      <c r="D55" s="270"/>
      <c r="E55" s="270"/>
      <c r="F55" s="270"/>
      <c r="G55" s="270"/>
      <c r="H55" s="270"/>
      <c r="I55" s="270"/>
      <c r="J55" s="270"/>
      <c r="K55" s="270"/>
      <c r="L55" s="270"/>
      <c r="M55" s="270"/>
      <c r="N55" s="270"/>
      <c r="O55" s="269">
        <f t="shared" si="13"/>
        <v>0</v>
      </c>
      <c r="Q55" s="898"/>
      <c r="S55" s="667"/>
    </row>
    <row r="56" spans="1:19" ht="30" customHeight="1">
      <c r="A56" s="97"/>
      <c r="B56" s="110" t="s">
        <v>164</v>
      </c>
      <c r="C56" s="270"/>
      <c r="D56" s="270"/>
      <c r="E56" s="270"/>
      <c r="F56" s="270"/>
      <c r="G56" s="270"/>
      <c r="H56" s="270"/>
      <c r="I56" s="270"/>
      <c r="J56" s="270"/>
      <c r="K56" s="270"/>
      <c r="L56" s="270"/>
      <c r="M56" s="270"/>
      <c r="N56" s="270"/>
      <c r="O56" s="269">
        <f t="shared" si="13"/>
        <v>0</v>
      </c>
      <c r="Q56" s="898"/>
      <c r="S56" s="667"/>
    </row>
    <row r="57" spans="1:19" ht="35.25" customHeight="1">
      <c r="A57" s="97"/>
      <c r="B57" s="110" t="s">
        <v>186</v>
      </c>
      <c r="C57" s="270"/>
      <c r="D57" s="270"/>
      <c r="E57" s="270"/>
      <c r="F57" s="270"/>
      <c r="G57" s="270"/>
      <c r="H57" s="270"/>
      <c r="I57" s="270"/>
      <c r="J57" s="270"/>
      <c r="K57" s="270"/>
      <c r="L57" s="270"/>
      <c r="M57" s="270"/>
      <c r="N57" s="270"/>
      <c r="O57" s="269">
        <f t="shared" si="13"/>
        <v>0</v>
      </c>
      <c r="Q57" s="898"/>
      <c r="S57" s="667"/>
    </row>
    <row r="58" spans="1:19" ht="38.25" customHeight="1">
      <c r="A58" s="97"/>
      <c r="B58" s="110" t="s">
        <v>47</v>
      </c>
      <c r="C58" s="270"/>
      <c r="D58" s="270"/>
      <c r="E58" s="270"/>
      <c r="F58" s="270"/>
      <c r="G58" s="270"/>
      <c r="H58" s="270"/>
      <c r="I58" s="270"/>
      <c r="J58" s="270"/>
      <c r="K58" s="270"/>
      <c r="L58" s="270"/>
      <c r="M58" s="270"/>
      <c r="N58" s="270"/>
      <c r="O58" s="269">
        <f t="shared" si="13"/>
        <v>0</v>
      </c>
      <c r="Q58" s="898"/>
      <c r="S58" s="667"/>
    </row>
    <row r="59" spans="1:19" ht="33.75" customHeight="1">
      <c r="A59" s="97"/>
      <c r="B59" s="338" t="s">
        <v>1045</v>
      </c>
      <c r="C59" s="270"/>
      <c r="D59" s="270"/>
      <c r="E59" s="270"/>
      <c r="F59" s="270"/>
      <c r="G59" s="270"/>
      <c r="H59" s="270"/>
      <c r="I59" s="270"/>
      <c r="J59" s="270"/>
      <c r="K59" s="270"/>
      <c r="L59" s="270"/>
      <c r="M59" s="270"/>
      <c r="N59" s="270"/>
      <c r="O59" s="269">
        <f t="shared" si="13"/>
        <v>0</v>
      </c>
      <c r="Q59" s="898"/>
      <c r="S59" s="667"/>
    </row>
    <row r="60" spans="1:19" ht="27.75" customHeight="1">
      <c r="A60" s="97"/>
      <c r="B60" s="295"/>
      <c r="C60" s="270"/>
      <c r="D60" s="270"/>
      <c r="E60" s="270"/>
      <c r="F60" s="270"/>
      <c r="G60" s="270"/>
      <c r="H60" s="270"/>
      <c r="I60" s="270"/>
      <c r="J60" s="270"/>
      <c r="K60" s="270"/>
      <c r="L60" s="270"/>
      <c r="M60" s="270"/>
      <c r="N60" s="270"/>
      <c r="O60" s="269">
        <f t="shared" si="13"/>
        <v>0</v>
      </c>
      <c r="Q60" s="898"/>
      <c r="S60" s="667"/>
    </row>
    <row r="61" spans="1:19" ht="27.75" customHeight="1">
      <c r="A61" s="97"/>
      <c r="B61" s="296"/>
      <c r="C61" s="270"/>
      <c r="D61" s="270"/>
      <c r="E61" s="270"/>
      <c r="F61" s="270"/>
      <c r="G61" s="270"/>
      <c r="H61" s="270"/>
      <c r="I61" s="270"/>
      <c r="J61" s="270"/>
      <c r="K61" s="270"/>
      <c r="L61" s="270"/>
      <c r="M61" s="270"/>
      <c r="N61" s="270"/>
      <c r="O61" s="269">
        <f t="shared" si="13"/>
        <v>0</v>
      </c>
      <c r="Q61" s="898"/>
      <c r="S61" s="667"/>
    </row>
    <row r="62" spans="1:19" ht="27" customHeight="1">
      <c r="A62" s="97"/>
      <c r="B62" s="297"/>
      <c r="C62" s="270"/>
      <c r="D62" s="270"/>
      <c r="E62" s="270"/>
      <c r="F62" s="270"/>
      <c r="G62" s="270"/>
      <c r="H62" s="270"/>
      <c r="I62" s="270"/>
      <c r="J62" s="270"/>
      <c r="K62" s="270"/>
      <c r="L62" s="270"/>
      <c r="M62" s="270"/>
      <c r="N62" s="270"/>
      <c r="O62" s="269">
        <f t="shared" si="13"/>
        <v>0</v>
      </c>
      <c r="Q62" s="898"/>
      <c r="S62" s="667"/>
    </row>
    <row r="63" spans="1:19" ht="39" customHeight="1" thickBot="1">
      <c r="A63" s="98"/>
      <c r="B63" s="294" t="s">
        <v>48</v>
      </c>
      <c r="C63" s="293"/>
      <c r="D63" s="293"/>
      <c r="E63" s="293"/>
      <c r="F63" s="293"/>
      <c r="G63" s="293"/>
      <c r="H63" s="293"/>
      <c r="I63" s="293"/>
      <c r="J63" s="293"/>
      <c r="K63" s="293"/>
      <c r="L63" s="293"/>
      <c r="M63" s="293"/>
      <c r="N63" s="293"/>
      <c r="O63" s="278">
        <f>SUM(C63:N63)</f>
        <v>0</v>
      </c>
      <c r="Q63" s="898"/>
      <c r="S63" s="667"/>
    </row>
    <row r="64" spans="1:19" ht="35.25" customHeight="1" thickBot="1">
      <c r="A64" s="4"/>
      <c r="B64" s="65" t="s">
        <v>49</v>
      </c>
      <c r="C64" s="279">
        <f t="shared" ref="C64:N64" si="26">C15+C47</f>
        <v>0</v>
      </c>
      <c r="D64" s="279">
        <f t="shared" si="26"/>
        <v>0</v>
      </c>
      <c r="E64" s="279">
        <f t="shared" si="26"/>
        <v>0</v>
      </c>
      <c r="F64" s="279">
        <f t="shared" si="26"/>
        <v>0</v>
      </c>
      <c r="G64" s="279">
        <f t="shared" si="26"/>
        <v>0</v>
      </c>
      <c r="H64" s="279">
        <f t="shared" si="26"/>
        <v>0</v>
      </c>
      <c r="I64" s="279">
        <f t="shared" si="26"/>
        <v>0</v>
      </c>
      <c r="J64" s="279">
        <f t="shared" si="26"/>
        <v>0</v>
      </c>
      <c r="K64" s="279">
        <f t="shared" si="26"/>
        <v>0</v>
      </c>
      <c r="L64" s="279">
        <f t="shared" si="26"/>
        <v>0</v>
      </c>
      <c r="M64" s="279">
        <f t="shared" si="26"/>
        <v>0</v>
      </c>
      <c r="N64" s="279">
        <f t="shared" si="26"/>
        <v>0</v>
      </c>
      <c r="O64" s="280">
        <f>SUM(C64:N64)</f>
        <v>0</v>
      </c>
      <c r="Q64" s="106"/>
      <c r="S64" s="667"/>
    </row>
    <row r="65" spans="1:19" ht="57.75" customHeight="1" thickBot="1">
      <c r="A65" s="4"/>
      <c r="B65" s="59" t="s">
        <v>50</v>
      </c>
      <c r="C65" s="281">
        <f t="shared" ref="C65:N65" si="27">C63+C46-C11</f>
        <v>0</v>
      </c>
      <c r="D65" s="281">
        <f t="shared" si="27"/>
        <v>0</v>
      </c>
      <c r="E65" s="281">
        <f t="shared" si="27"/>
        <v>0</v>
      </c>
      <c r="F65" s="281">
        <f t="shared" si="27"/>
        <v>0</v>
      </c>
      <c r="G65" s="281">
        <f t="shared" si="27"/>
        <v>0</v>
      </c>
      <c r="H65" s="281">
        <f t="shared" si="27"/>
        <v>0</v>
      </c>
      <c r="I65" s="281">
        <f t="shared" si="27"/>
        <v>0</v>
      </c>
      <c r="J65" s="281">
        <f t="shared" si="27"/>
        <v>0</v>
      </c>
      <c r="K65" s="281">
        <f t="shared" si="27"/>
        <v>0</v>
      </c>
      <c r="L65" s="281">
        <f t="shared" si="27"/>
        <v>0</v>
      </c>
      <c r="M65" s="281">
        <f t="shared" si="27"/>
        <v>0</v>
      </c>
      <c r="N65" s="281">
        <f t="shared" si="27"/>
        <v>0</v>
      </c>
      <c r="O65" s="280">
        <f t="shared" si="13"/>
        <v>0</v>
      </c>
      <c r="Q65" s="672" t="s">
        <v>187</v>
      </c>
      <c r="S65" s="667"/>
    </row>
    <row r="66" spans="1:19" ht="35.25" customHeight="1" thickBot="1">
      <c r="A66" s="4"/>
      <c r="B66" s="59" t="s">
        <v>51</v>
      </c>
      <c r="C66" s="279">
        <f t="shared" ref="C66:N66" si="28">SUM(C6:C10)-SUM(C16,C19,C22,C24,C27,C29,C31,C35,C38,C41,C43)-SUM(C48:C62)</f>
        <v>0</v>
      </c>
      <c r="D66" s="279">
        <f t="shared" si="28"/>
        <v>0</v>
      </c>
      <c r="E66" s="279">
        <f t="shared" si="28"/>
        <v>0</v>
      </c>
      <c r="F66" s="279">
        <f t="shared" si="28"/>
        <v>0</v>
      </c>
      <c r="G66" s="279">
        <f t="shared" si="28"/>
        <v>0</v>
      </c>
      <c r="H66" s="279">
        <f t="shared" si="28"/>
        <v>0</v>
      </c>
      <c r="I66" s="279">
        <f t="shared" si="28"/>
        <v>0</v>
      </c>
      <c r="J66" s="279">
        <f t="shared" si="28"/>
        <v>0</v>
      </c>
      <c r="K66" s="279">
        <f t="shared" si="28"/>
        <v>0</v>
      </c>
      <c r="L66" s="279">
        <f t="shared" si="28"/>
        <v>0</v>
      </c>
      <c r="M66" s="279">
        <f t="shared" si="28"/>
        <v>0</v>
      </c>
      <c r="N66" s="279">
        <f t="shared" si="28"/>
        <v>0</v>
      </c>
      <c r="O66" s="280">
        <f t="shared" si="13"/>
        <v>0</v>
      </c>
      <c r="Q66" s="750"/>
      <c r="S66" s="667"/>
    </row>
    <row r="67" spans="1:19" ht="39.75" customHeight="1" thickBot="1">
      <c r="A67" s="4"/>
      <c r="B67" s="59" t="s">
        <v>52</v>
      </c>
      <c r="C67" s="279">
        <f t="shared" ref="C67:O67" si="29">C5+C12-C64+C65</f>
        <v>0</v>
      </c>
      <c r="D67" s="279">
        <f t="shared" si="29"/>
        <v>0</v>
      </c>
      <c r="E67" s="279">
        <f t="shared" si="29"/>
        <v>0</v>
      </c>
      <c r="F67" s="279">
        <f t="shared" si="29"/>
        <v>0</v>
      </c>
      <c r="G67" s="279">
        <f t="shared" si="29"/>
        <v>0</v>
      </c>
      <c r="H67" s="279">
        <f t="shared" si="29"/>
        <v>0</v>
      </c>
      <c r="I67" s="279">
        <f t="shared" si="29"/>
        <v>0</v>
      </c>
      <c r="J67" s="279">
        <f t="shared" si="29"/>
        <v>0</v>
      </c>
      <c r="K67" s="279">
        <f t="shared" si="29"/>
        <v>0</v>
      </c>
      <c r="L67" s="279">
        <f t="shared" si="29"/>
        <v>0</v>
      </c>
      <c r="M67" s="279">
        <f t="shared" si="29"/>
        <v>0</v>
      </c>
      <c r="N67" s="279">
        <f t="shared" si="29"/>
        <v>0</v>
      </c>
      <c r="O67" s="280">
        <f t="shared" si="29"/>
        <v>0</v>
      </c>
      <c r="Q67" s="897"/>
      <c r="S67" s="667"/>
    </row>
    <row r="68" spans="1:19">
      <c r="B68" s="19"/>
      <c r="C68" s="37"/>
      <c r="D68" s="37"/>
      <c r="E68" s="37"/>
      <c r="F68" s="37"/>
      <c r="G68" s="38"/>
      <c r="H68" s="38"/>
      <c r="I68" s="38"/>
      <c r="J68" s="38"/>
      <c r="K68" s="38"/>
      <c r="L68" s="38"/>
      <c r="M68" s="38"/>
      <c r="N68" s="38"/>
      <c r="O68" s="39"/>
      <c r="S68" s="3" t="s">
        <v>189</v>
      </c>
    </row>
    <row r="69" spans="1:19" ht="168" customHeight="1">
      <c r="B69" s="43"/>
      <c r="C69" s="40"/>
      <c r="D69" s="40"/>
      <c r="E69" s="40"/>
      <c r="F69" s="40"/>
      <c r="G69" s="46"/>
      <c r="H69" s="46"/>
      <c r="I69" s="46"/>
      <c r="J69" s="46"/>
      <c r="K69" s="46"/>
      <c r="L69" s="46"/>
      <c r="M69" s="46"/>
      <c r="N69" s="46"/>
      <c r="O69" s="46"/>
    </row>
    <row r="70" spans="1:19" ht="39" customHeight="1">
      <c r="B70" s="43"/>
      <c r="C70" s="40"/>
      <c r="D70" s="40"/>
      <c r="E70" s="40"/>
      <c r="F70" s="40"/>
      <c r="G70" s="43"/>
      <c r="H70" s="44"/>
      <c r="I70" s="44"/>
      <c r="J70" s="44"/>
      <c r="K70" s="44"/>
      <c r="L70" s="45"/>
      <c r="M70" s="44"/>
      <c r="N70" s="44"/>
      <c r="O70" s="45"/>
    </row>
    <row r="71" spans="1:19" ht="20.25">
      <c r="B71" s="889"/>
      <c r="C71" s="889"/>
      <c r="D71" s="889"/>
      <c r="E71" s="889"/>
      <c r="F71" s="889"/>
      <c r="G71" s="43"/>
      <c r="H71" s="43"/>
      <c r="I71" s="43"/>
      <c r="J71" s="43"/>
      <c r="K71" s="43"/>
      <c r="L71" s="43"/>
      <c r="M71" s="43"/>
      <c r="N71" s="43"/>
      <c r="O71" s="43"/>
    </row>
    <row r="72" spans="1:19" ht="25.5" customHeight="1">
      <c r="G72" s="43"/>
      <c r="H72" s="43"/>
      <c r="I72" s="43"/>
      <c r="J72" s="43"/>
      <c r="K72" s="43"/>
      <c r="L72" s="43"/>
      <c r="M72" s="43"/>
      <c r="N72" s="43"/>
      <c r="O72" s="43"/>
    </row>
    <row r="73" spans="1:19" ht="13.5" customHeight="1">
      <c r="G73" s="41"/>
      <c r="H73" s="41"/>
      <c r="I73" s="41"/>
      <c r="J73" s="41"/>
      <c r="K73" s="41"/>
      <c r="L73" s="41"/>
      <c r="M73" s="41"/>
      <c r="N73" s="41"/>
      <c r="O73" s="42"/>
    </row>
    <row r="74" spans="1:19" ht="33" customHeight="1">
      <c r="G74" s="43"/>
      <c r="H74" s="43"/>
      <c r="I74" s="43"/>
      <c r="J74" s="43"/>
      <c r="K74" s="43"/>
      <c r="L74" s="43"/>
      <c r="M74" s="43"/>
      <c r="N74" s="43"/>
      <c r="O74" s="43"/>
    </row>
    <row r="75" spans="1:19" ht="33.75" customHeight="1">
      <c r="G75" s="43"/>
      <c r="H75" s="44"/>
      <c r="I75" s="44"/>
      <c r="J75" s="44"/>
      <c r="K75" s="44"/>
      <c r="L75" s="45"/>
      <c r="M75" s="44"/>
      <c r="N75" s="44"/>
      <c r="O75" s="45"/>
    </row>
    <row r="76" spans="1:19" ht="20.25">
      <c r="G76" s="43"/>
      <c r="H76" s="44"/>
      <c r="I76" s="44"/>
      <c r="J76" s="44"/>
      <c r="K76" s="44"/>
      <c r="L76" s="45"/>
      <c r="M76" s="44"/>
      <c r="N76" s="44"/>
      <c r="O76" s="45"/>
    </row>
    <row r="77" spans="1:19" ht="20.25">
      <c r="G77" s="43"/>
      <c r="H77" s="43"/>
      <c r="I77" s="43"/>
      <c r="J77" s="43"/>
      <c r="K77" s="43"/>
      <c r="L77" s="43"/>
      <c r="M77" s="43"/>
      <c r="N77" s="43"/>
      <c r="O77" s="43"/>
    </row>
    <row r="78" spans="1:19">
      <c r="J78" s="7"/>
    </row>
  </sheetData>
  <sheetProtection formatCells="0" formatRows="0"/>
  <mergeCells count="10">
    <mergeCell ref="B71:F71"/>
    <mergeCell ref="B1:O1"/>
    <mergeCell ref="B2:O2"/>
    <mergeCell ref="C13:O13"/>
    <mergeCell ref="S2:S67"/>
    <mergeCell ref="Q2:Q3"/>
    <mergeCell ref="Q4:Q12"/>
    <mergeCell ref="Q65:Q67"/>
    <mergeCell ref="Q47:Q63"/>
    <mergeCell ref="Q14:Q46"/>
  </mergeCells>
  <dataValidations count="1">
    <dataValidation type="whole" allowBlank="1" showInputMessage="1" showErrorMessage="1" sqref="H14:N14 H7:N10 I28 H55 H25 O5:O12 I26 I56 I58 O14:O66">
      <formula1>0</formula1>
      <formula2>100000000</formula2>
    </dataValidation>
  </dataValidations>
  <printOptions horizontalCentered="1" verticalCentered="1"/>
  <pageMargins left="0.23622047244094491" right="0.23622047244094491" top="0.74803149606299213" bottom="0.94488188976377963" header="0.31496062992125984" footer="0.31496062992125984"/>
  <pageSetup paperSize="9" scale="24"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46" min="1" max="14" man="1"/>
  </rowBreaks>
  <ignoredErrors>
    <ignoredError sqref="E12" formulaRange="1"/>
  </ignoredErrors>
  <drawing r:id="rId2"/>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
    <tabColor rgb="FFFFC000"/>
    <pageSetUpPr fitToPage="1"/>
  </sheetPr>
  <dimension ref="A1:S78"/>
  <sheetViews>
    <sheetView view="pageBreakPreview" zoomScale="70" zoomScaleNormal="70" zoomScaleSheetLayoutView="70" zoomScalePageLayoutView="20" workbookViewId="0">
      <selection activeCell="B35" sqref="B1:F1048576"/>
    </sheetView>
  </sheetViews>
  <sheetFormatPr defaultColWidth="9.140625" defaultRowHeight="15"/>
  <cols>
    <col min="1" max="1" width="2" style="7" customWidth="1"/>
    <col min="2" max="2" width="41.5703125" style="7" customWidth="1"/>
    <col min="3" max="6" width="14.7109375" style="8" customWidth="1"/>
    <col min="7" max="7" width="14.7109375" style="9" customWidth="1"/>
    <col min="8" max="13" width="15.7109375" style="9" bestFit="1" customWidth="1"/>
    <col min="14" max="14" width="15" style="9" customWidth="1"/>
    <col min="15" max="15" width="16.85546875" style="10" customWidth="1"/>
    <col min="16" max="16" width="46.42578125" style="7" customWidth="1"/>
    <col min="17" max="17" width="140.5703125" style="3" customWidth="1"/>
    <col min="18" max="18" width="3.42578125" style="3" customWidth="1"/>
    <col min="19" max="19" width="80.85546875" style="3" hidden="1" customWidth="1"/>
    <col min="20" max="16384" width="9.140625" style="7"/>
  </cols>
  <sheetData>
    <row r="1" spans="1:19" ht="118.5" customHeight="1" thickBot="1">
      <c r="A1" s="4"/>
      <c r="B1" s="613" t="s">
        <v>1064</v>
      </c>
      <c r="C1" s="890"/>
      <c r="D1" s="890"/>
      <c r="E1" s="890"/>
      <c r="F1" s="890"/>
      <c r="G1" s="890"/>
      <c r="H1" s="890"/>
      <c r="I1" s="890"/>
      <c r="J1" s="890"/>
      <c r="K1" s="890"/>
      <c r="L1" s="890"/>
      <c r="M1" s="890"/>
      <c r="N1" s="890"/>
      <c r="O1" s="891"/>
      <c r="Q1" s="68" t="s">
        <v>144</v>
      </c>
      <c r="S1" s="70" t="s">
        <v>135</v>
      </c>
    </row>
    <row r="2" spans="1:19" ht="75" customHeight="1" thickBot="1">
      <c r="A2" s="4"/>
      <c r="B2" s="874" t="s">
        <v>1069</v>
      </c>
      <c r="C2" s="892"/>
      <c r="D2" s="892"/>
      <c r="E2" s="892"/>
      <c r="F2" s="892"/>
      <c r="G2" s="892"/>
      <c r="H2" s="892"/>
      <c r="I2" s="892"/>
      <c r="J2" s="892"/>
      <c r="K2" s="892"/>
      <c r="L2" s="892"/>
      <c r="M2" s="892"/>
      <c r="N2" s="892"/>
      <c r="O2" s="893"/>
      <c r="Q2" s="899" t="s">
        <v>1067</v>
      </c>
      <c r="S2" s="666" t="s">
        <v>310</v>
      </c>
    </row>
    <row r="3" spans="1:19" ht="20.25" customHeight="1" thickBot="1">
      <c r="A3" s="4"/>
      <c r="B3" s="346" t="s">
        <v>1070</v>
      </c>
      <c r="C3" s="86">
        <v>1</v>
      </c>
      <c r="D3" s="86">
        <v>2</v>
      </c>
      <c r="E3" s="86">
        <v>3</v>
      </c>
      <c r="F3" s="86">
        <v>4</v>
      </c>
      <c r="G3" s="87">
        <v>5</v>
      </c>
      <c r="H3" s="87">
        <v>6</v>
      </c>
      <c r="I3" s="87">
        <v>7</v>
      </c>
      <c r="J3" s="87">
        <v>8</v>
      </c>
      <c r="K3" s="87">
        <v>9</v>
      </c>
      <c r="L3" s="87">
        <v>10</v>
      </c>
      <c r="M3" s="87">
        <v>11</v>
      </c>
      <c r="N3" s="87">
        <v>12</v>
      </c>
      <c r="O3" s="88" t="s">
        <v>23</v>
      </c>
      <c r="Q3" s="900"/>
      <c r="R3" s="17"/>
      <c r="S3" s="746"/>
    </row>
    <row r="4" spans="1:19" ht="45" customHeight="1" thickBot="1">
      <c r="A4" s="4"/>
      <c r="B4" s="283" t="s">
        <v>37</v>
      </c>
      <c r="C4" s="284"/>
      <c r="D4" s="284"/>
      <c r="E4" s="284"/>
      <c r="F4" s="284"/>
      <c r="G4" s="285"/>
      <c r="H4" s="285"/>
      <c r="I4" s="285"/>
      <c r="J4" s="285"/>
      <c r="K4" s="285"/>
      <c r="L4" s="285"/>
      <c r="M4" s="285"/>
      <c r="N4" s="285"/>
      <c r="O4" s="286"/>
      <c r="Q4" s="603"/>
      <c r="S4" s="747"/>
    </row>
    <row r="5" spans="1:19" ht="40.5" customHeight="1">
      <c r="A5" s="4"/>
      <c r="B5" s="94" t="s">
        <v>38</v>
      </c>
      <c r="C5" s="267">
        <f>'Cash-flow 1. év'!N67</f>
        <v>0</v>
      </c>
      <c r="D5" s="268">
        <f>C67</f>
        <v>0</v>
      </c>
      <c r="E5" s="268">
        <f>D67</f>
        <v>0</v>
      </c>
      <c r="F5" s="268">
        <f t="shared" ref="F5:N5" si="0">E67</f>
        <v>0</v>
      </c>
      <c r="G5" s="268">
        <f t="shared" si="0"/>
        <v>0</v>
      </c>
      <c r="H5" s="268">
        <f t="shared" si="0"/>
        <v>0</v>
      </c>
      <c r="I5" s="268">
        <f t="shared" si="0"/>
        <v>0</v>
      </c>
      <c r="J5" s="268">
        <f t="shared" si="0"/>
        <v>0</v>
      </c>
      <c r="K5" s="268">
        <f t="shared" si="0"/>
        <v>0</v>
      </c>
      <c r="L5" s="268">
        <f t="shared" si="0"/>
        <v>0</v>
      </c>
      <c r="M5" s="268">
        <f t="shared" si="0"/>
        <v>0</v>
      </c>
      <c r="N5" s="268">
        <f t="shared" si="0"/>
        <v>0</v>
      </c>
      <c r="O5" s="287"/>
      <c r="Q5" s="619"/>
      <c r="S5" s="747"/>
    </row>
    <row r="6" spans="1:19" ht="27" customHeight="1">
      <c r="A6" s="4"/>
      <c r="B6" s="94" t="s">
        <v>39</v>
      </c>
      <c r="C6" s="270"/>
      <c r="D6" s="270"/>
      <c r="E6" s="270"/>
      <c r="F6" s="270"/>
      <c r="G6" s="270"/>
      <c r="H6" s="270"/>
      <c r="I6" s="270"/>
      <c r="J6" s="270"/>
      <c r="K6" s="270"/>
      <c r="L6" s="270"/>
      <c r="M6" s="270"/>
      <c r="N6" s="270"/>
      <c r="O6" s="269">
        <f>SUM(C6:N6)</f>
        <v>0</v>
      </c>
      <c r="P6" s="356">
        <f>+O6+'Cash-flow 1. év'!O6</f>
        <v>0</v>
      </c>
      <c r="Q6" s="619"/>
      <c r="S6" s="747"/>
    </row>
    <row r="7" spans="1:19" ht="32.25" customHeight="1">
      <c r="A7" s="4"/>
      <c r="B7" s="94" t="s">
        <v>40</v>
      </c>
      <c r="C7" s="270"/>
      <c r="D7" s="270"/>
      <c r="E7" s="270"/>
      <c r="F7" s="270"/>
      <c r="G7" s="270"/>
      <c r="H7" s="270"/>
      <c r="I7" s="270"/>
      <c r="J7" s="270"/>
      <c r="K7" s="270"/>
      <c r="L7" s="270"/>
      <c r="M7" s="270"/>
      <c r="N7" s="270"/>
      <c r="O7" s="269">
        <f t="shared" ref="O7:O11" si="1">SUM(C7:N7)</f>
        <v>0</v>
      </c>
      <c r="Q7" s="619"/>
      <c r="S7" s="747"/>
    </row>
    <row r="8" spans="1:19" ht="42" customHeight="1">
      <c r="A8" s="4"/>
      <c r="B8" s="94" t="s">
        <v>41</v>
      </c>
      <c r="C8" s="270"/>
      <c r="D8" s="270"/>
      <c r="E8" s="270"/>
      <c r="F8" s="270"/>
      <c r="G8" s="270"/>
      <c r="H8" s="270"/>
      <c r="I8" s="270"/>
      <c r="J8" s="270"/>
      <c r="K8" s="270"/>
      <c r="L8" s="270"/>
      <c r="M8" s="270"/>
      <c r="N8" s="270"/>
      <c r="O8" s="269">
        <f t="shared" si="1"/>
        <v>0</v>
      </c>
      <c r="Q8" s="619"/>
      <c r="S8" s="747"/>
    </row>
    <row r="9" spans="1:19" ht="42" customHeight="1">
      <c r="A9" s="4"/>
      <c r="B9" s="94" t="s">
        <v>42</v>
      </c>
      <c r="C9" s="270"/>
      <c r="D9" s="270"/>
      <c r="E9" s="270"/>
      <c r="F9" s="270"/>
      <c r="G9" s="270"/>
      <c r="H9" s="270"/>
      <c r="I9" s="270"/>
      <c r="J9" s="270"/>
      <c r="K9" s="270"/>
      <c r="L9" s="270"/>
      <c r="M9" s="270"/>
      <c r="N9" s="270"/>
      <c r="O9" s="269">
        <f t="shared" si="1"/>
        <v>0</v>
      </c>
      <c r="P9" s="304"/>
      <c r="Q9" s="619"/>
      <c r="S9" s="747"/>
    </row>
    <row r="10" spans="1:19" ht="41.25" customHeight="1">
      <c r="A10" s="4"/>
      <c r="B10" s="94" t="s">
        <v>43</v>
      </c>
      <c r="C10" s="270"/>
      <c r="D10" s="270"/>
      <c r="E10" s="270"/>
      <c r="F10" s="270"/>
      <c r="G10" s="270"/>
      <c r="H10" s="270"/>
      <c r="I10" s="270"/>
      <c r="J10" s="270"/>
      <c r="K10" s="270"/>
      <c r="L10" s="270"/>
      <c r="M10" s="270"/>
      <c r="N10" s="270"/>
      <c r="O10" s="269">
        <f t="shared" si="1"/>
        <v>0</v>
      </c>
      <c r="P10" s="304"/>
      <c r="Q10" s="619"/>
      <c r="S10" s="747"/>
    </row>
    <row r="11" spans="1:19" ht="36" customHeight="1">
      <c r="A11" s="4"/>
      <c r="B11" s="94" t="s">
        <v>44</v>
      </c>
      <c r="C11" s="270"/>
      <c r="D11" s="270"/>
      <c r="E11" s="270"/>
      <c r="F11" s="270"/>
      <c r="G11" s="270"/>
      <c r="H11" s="270"/>
      <c r="I11" s="270"/>
      <c r="J11" s="270"/>
      <c r="K11" s="270"/>
      <c r="L11" s="270"/>
      <c r="M11" s="270"/>
      <c r="N11" s="270"/>
      <c r="O11" s="269">
        <f t="shared" si="1"/>
        <v>0</v>
      </c>
      <c r="Q11" s="619"/>
      <c r="S11" s="747"/>
    </row>
    <row r="12" spans="1:19" ht="45" customHeight="1" thickBot="1">
      <c r="A12" s="4"/>
      <c r="B12" s="288" t="s">
        <v>45</v>
      </c>
      <c r="C12" s="289">
        <f>SUM(C6:C11)</f>
        <v>0</v>
      </c>
      <c r="D12" s="289">
        <f>SUM(D6:D11)</f>
        <v>0</v>
      </c>
      <c r="E12" s="289">
        <f t="shared" ref="E12:N12" si="2">SUM(E6:E11)</f>
        <v>0</v>
      </c>
      <c r="F12" s="289">
        <f t="shared" si="2"/>
        <v>0</v>
      </c>
      <c r="G12" s="289">
        <f t="shared" si="2"/>
        <v>0</v>
      </c>
      <c r="H12" s="289">
        <f t="shared" si="2"/>
        <v>0</v>
      </c>
      <c r="I12" s="289">
        <f t="shared" si="2"/>
        <v>0</v>
      </c>
      <c r="J12" s="289">
        <f t="shared" si="2"/>
        <v>0</v>
      </c>
      <c r="K12" s="289">
        <f t="shared" si="2"/>
        <v>0</v>
      </c>
      <c r="L12" s="289">
        <f t="shared" si="2"/>
        <v>0</v>
      </c>
      <c r="M12" s="289">
        <f t="shared" si="2"/>
        <v>0</v>
      </c>
      <c r="N12" s="289">
        <f t="shared" si="2"/>
        <v>0</v>
      </c>
      <c r="O12" s="278">
        <f t="shared" ref="O12" si="3">SUM(C12:N12)</f>
        <v>0</v>
      </c>
      <c r="Q12" s="896"/>
      <c r="S12" s="747"/>
    </row>
    <row r="13" spans="1:19" ht="9" customHeight="1" thickBot="1">
      <c r="A13" s="4"/>
      <c r="B13" s="290"/>
      <c r="C13" s="894"/>
      <c r="D13" s="894"/>
      <c r="E13" s="894"/>
      <c r="F13" s="894"/>
      <c r="G13" s="894"/>
      <c r="H13" s="894"/>
      <c r="I13" s="894"/>
      <c r="J13" s="894"/>
      <c r="K13" s="894"/>
      <c r="L13" s="894"/>
      <c r="M13" s="894"/>
      <c r="N13" s="894"/>
      <c r="O13" s="895"/>
      <c r="Q13" s="340"/>
      <c r="S13" s="747"/>
    </row>
    <row r="14" spans="1:19" ht="42" customHeight="1" thickBot="1">
      <c r="A14" s="4"/>
      <c r="B14" s="89" t="s">
        <v>46</v>
      </c>
      <c r="C14" s="90"/>
      <c r="D14" s="90"/>
      <c r="E14" s="90"/>
      <c r="F14" s="90"/>
      <c r="G14" s="91"/>
      <c r="H14" s="91"/>
      <c r="I14" s="91"/>
      <c r="J14" s="91"/>
      <c r="K14" s="91"/>
      <c r="L14" s="91"/>
      <c r="M14" s="91"/>
      <c r="N14" s="91"/>
      <c r="O14" s="92"/>
      <c r="Q14" s="603"/>
      <c r="S14" s="747"/>
    </row>
    <row r="15" spans="1:19" ht="32.25" customHeight="1" thickBot="1">
      <c r="A15" s="4"/>
      <c r="B15" s="95" t="s">
        <v>180</v>
      </c>
      <c r="C15" s="273">
        <f t="shared" ref="C15:M15" si="4">C16+C19+C22+C24+C27+C29+C31+C35+C38+C41+C43</f>
        <v>0</v>
      </c>
      <c r="D15" s="273">
        <f t="shared" si="4"/>
        <v>0</v>
      </c>
      <c r="E15" s="273">
        <f t="shared" si="4"/>
        <v>0</v>
      </c>
      <c r="F15" s="273">
        <f t="shared" si="4"/>
        <v>0</v>
      </c>
      <c r="G15" s="273">
        <f t="shared" si="4"/>
        <v>0</v>
      </c>
      <c r="H15" s="273">
        <f t="shared" si="4"/>
        <v>0</v>
      </c>
      <c r="I15" s="273">
        <f t="shared" si="4"/>
        <v>0</v>
      </c>
      <c r="J15" s="273">
        <f t="shared" si="4"/>
        <v>0</v>
      </c>
      <c r="K15" s="273">
        <f t="shared" si="4"/>
        <v>0</v>
      </c>
      <c r="L15" s="273">
        <f t="shared" si="4"/>
        <v>0</v>
      </c>
      <c r="M15" s="273">
        <f t="shared" si="4"/>
        <v>0</v>
      </c>
      <c r="N15" s="273">
        <f>N16+N19+N22+N24+N27+N29+N31+N35+N38+N41+N43</f>
        <v>0</v>
      </c>
      <c r="O15" s="274">
        <f t="shared" ref="O15:O66" si="5">SUM(C15:N15)</f>
        <v>0</v>
      </c>
      <c r="Q15" s="898"/>
      <c r="S15" s="747"/>
    </row>
    <row r="16" spans="1:19" ht="69.75" customHeight="1">
      <c r="A16" s="4"/>
      <c r="B16" s="107" t="s">
        <v>170</v>
      </c>
      <c r="C16" s="275">
        <f>SUM(C17:C18)</f>
        <v>0</v>
      </c>
      <c r="D16" s="275">
        <f t="shared" ref="D16:N16" si="6">SUM(D17:D18)</f>
        <v>0</v>
      </c>
      <c r="E16" s="275">
        <f t="shared" si="6"/>
        <v>0</v>
      </c>
      <c r="F16" s="275">
        <f t="shared" si="6"/>
        <v>0</v>
      </c>
      <c r="G16" s="275">
        <f t="shared" si="6"/>
        <v>0</v>
      </c>
      <c r="H16" s="275">
        <f t="shared" si="6"/>
        <v>0</v>
      </c>
      <c r="I16" s="275">
        <f t="shared" si="6"/>
        <v>0</v>
      </c>
      <c r="J16" s="275">
        <f t="shared" si="6"/>
        <v>0</v>
      </c>
      <c r="K16" s="275">
        <f t="shared" si="6"/>
        <v>0</v>
      </c>
      <c r="L16" s="275">
        <f t="shared" si="6"/>
        <v>0</v>
      </c>
      <c r="M16" s="275">
        <f t="shared" si="6"/>
        <v>0</v>
      </c>
      <c r="N16" s="275">
        <f t="shared" si="6"/>
        <v>0</v>
      </c>
      <c r="O16" s="276">
        <f t="shared" si="5"/>
        <v>0</v>
      </c>
      <c r="Q16" s="898"/>
      <c r="S16" s="747"/>
    </row>
    <row r="17" spans="1:19" ht="48.95" customHeight="1">
      <c r="A17" s="4"/>
      <c r="B17" s="108" t="s">
        <v>108</v>
      </c>
      <c r="C17" s="270"/>
      <c r="D17" s="270"/>
      <c r="E17" s="270"/>
      <c r="F17" s="270"/>
      <c r="G17" s="270"/>
      <c r="H17" s="270"/>
      <c r="I17" s="270"/>
      <c r="J17" s="270"/>
      <c r="K17" s="270"/>
      <c r="L17" s="270"/>
      <c r="M17" s="270"/>
      <c r="N17" s="270"/>
      <c r="O17" s="269">
        <f t="shared" si="5"/>
        <v>0</v>
      </c>
      <c r="Q17" s="898"/>
      <c r="S17" s="667"/>
    </row>
    <row r="18" spans="1:19" ht="48.95" customHeight="1">
      <c r="A18" s="4"/>
      <c r="B18" s="108" t="s">
        <v>163</v>
      </c>
      <c r="C18" s="270"/>
      <c r="D18" s="270"/>
      <c r="E18" s="270"/>
      <c r="F18" s="270"/>
      <c r="G18" s="270"/>
      <c r="H18" s="270"/>
      <c r="I18" s="270"/>
      <c r="J18" s="270"/>
      <c r="K18" s="270"/>
      <c r="L18" s="270"/>
      <c r="M18" s="270"/>
      <c r="N18" s="270"/>
      <c r="O18" s="269">
        <f t="shared" si="5"/>
        <v>0</v>
      </c>
      <c r="Q18" s="898"/>
      <c r="S18" s="667"/>
    </row>
    <row r="19" spans="1:19" ht="69.75" customHeight="1">
      <c r="A19" s="4"/>
      <c r="B19" s="109" t="s">
        <v>109</v>
      </c>
      <c r="C19" s="268">
        <f t="shared" ref="C19:N19" si="7">SUM(C20:C21)</f>
        <v>0</v>
      </c>
      <c r="D19" s="268">
        <f t="shared" si="7"/>
        <v>0</v>
      </c>
      <c r="E19" s="268">
        <f t="shared" si="7"/>
        <v>0</v>
      </c>
      <c r="F19" s="268">
        <f t="shared" si="7"/>
        <v>0</v>
      </c>
      <c r="G19" s="268">
        <f t="shared" si="7"/>
        <v>0</v>
      </c>
      <c r="H19" s="268">
        <f t="shared" si="7"/>
        <v>0</v>
      </c>
      <c r="I19" s="268">
        <f t="shared" si="7"/>
        <v>0</v>
      </c>
      <c r="J19" s="268">
        <f t="shared" si="7"/>
        <v>0</v>
      </c>
      <c r="K19" s="268">
        <f t="shared" si="7"/>
        <v>0</v>
      </c>
      <c r="L19" s="268">
        <f t="shared" si="7"/>
        <v>0</v>
      </c>
      <c r="M19" s="268">
        <f t="shared" si="7"/>
        <v>0</v>
      </c>
      <c r="N19" s="268">
        <f t="shared" si="7"/>
        <v>0</v>
      </c>
      <c r="O19" s="269">
        <f t="shared" si="5"/>
        <v>0</v>
      </c>
      <c r="Q19" s="898"/>
      <c r="S19" s="667"/>
    </row>
    <row r="20" spans="1:19" ht="37.5" customHeight="1">
      <c r="A20" s="4"/>
      <c r="B20" s="108" t="s">
        <v>164</v>
      </c>
      <c r="C20" s="270"/>
      <c r="D20" s="270"/>
      <c r="E20" s="270"/>
      <c r="F20" s="270"/>
      <c r="G20" s="270"/>
      <c r="H20" s="270"/>
      <c r="I20" s="270"/>
      <c r="J20" s="270"/>
      <c r="K20" s="270"/>
      <c r="L20" s="270"/>
      <c r="M20" s="270"/>
      <c r="N20" s="270"/>
      <c r="O20" s="269">
        <f t="shared" si="5"/>
        <v>0</v>
      </c>
      <c r="P20" s="356">
        <f>+O20+'Cash-flow 1. év'!O20</f>
        <v>0</v>
      </c>
      <c r="Q20" s="898"/>
      <c r="S20" s="667"/>
    </row>
    <row r="21" spans="1:19" ht="39.75" customHeight="1">
      <c r="A21" s="4"/>
      <c r="B21" s="108" t="s">
        <v>47</v>
      </c>
      <c r="C21" s="270"/>
      <c r="D21" s="270"/>
      <c r="E21" s="270"/>
      <c r="F21" s="270"/>
      <c r="G21" s="270"/>
      <c r="H21" s="270"/>
      <c r="I21" s="270"/>
      <c r="J21" s="270"/>
      <c r="K21" s="270"/>
      <c r="L21" s="270"/>
      <c r="M21" s="270"/>
      <c r="N21" s="270"/>
      <c r="O21" s="269">
        <f t="shared" si="5"/>
        <v>0</v>
      </c>
      <c r="P21" s="304"/>
      <c r="Q21" s="898"/>
      <c r="S21" s="667"/>
    </row>
    <row r="22" spans="1:19" ht="75" customHeight="1">
      <c r="A22" s="4"/>
      <c r="B22" s="110" t="s">
        <v>166</v>
      </c>
      <c r="C22" s="268">
        <f>C23</f>
        <v>0</v>
      </c>
      <c r="D22" s="268">
        <f t="shared" ref="D22:N22" si="8">D23</f>
        <v>0</v>
      </c>
      <c r="E22" s="268">
        <f t="shared" si="8"/>
        <v>0</v>
      </c>
      <c r="F22" s="268">
        <f t="shared" si="8"/>
        <v>0</v>
      </c>
      <c r="G22" s="268">
        <f t="shared" si="8"/>
        <v>0</v>
      </c>
      <c r="H22" s="268">
        <f t="shared" si="8"/>
        <v>0</v>
      </c>
      <c r="I22" s="268">
        <f t="shared" si="8"/>
        <v>0</v>
      </c>
      <c r="J22" s="268">
        <f t="shared" si="8"/>
        <v>0</v>
      </c>
      <c r="K22" s="268">
        <f t="shared" si="8"/>
        <v>0</v>
      </c>
      <c r="L22" s="268">
        <f t="shared" si="8"/>
        <v>0</v>
      </c>
      <c r="M22" s="268">
        <f t="shared" si="8"/>
        <v>0</v>
      </c>
      <c r="N22" s="268">
        <f t="shared" si="8"/>
        <v>0</v>
      </c>
      <c r="O22" s="269">
        <f t="shared" si="5"/>
        <v>0</v>
      </c>
      <c r="Q22" s="898"/>
      <c r="S22" s="667"/>
    </row>
    <row r="23" spans="1:19" ht="33.75" customHeight="1">
      <c r="A23" s="4"/>
      <c r="B23" s="108" t="s">
        <v>165</v>
      </c>
      <c r="C23" s="270"/>
      <c r="D23" s="270"/>
      <c r="E23" s="270"/>
      <c r="F23" s="270"/>
      <c r="G23" s="270"/>
      <c r="H23" s="270"/>
      <c r="I23" s="270"/>
      <c r="J23" s="270"/>
      <c r="K23" s="270"/>
      <c r="L23" s="270"/>
      <c r="M23" s="270"/>
      <c r="N23" s="270"/>
      <c r="O23" s="269">
        <f t="shared" si="5"/>
        <v>0</v>
      </c>
      <c r="Q23" s="898"/>
      <c r="S23" s="667"/>
    </row>
    <row r="24" spans="1:19" ht="48.95" customHeight="1">
      <c r="A24" s="4"/>
      <c r="B24" s="109" t="s">
        <v>110</v>
      </c>
      <c r="C24" s="268">
        <f>SUM(C25:C26)</f>
        <v>0</v>
      </c>
      <c r="D24" s="268">
        <f t="shared" ref="D24:N24" si="9">SUM(D25:D26)</f>
        <v>0</v>
      </c>
      <c r="E24" s="268">
        <f t="shared" si="9"/>
        <v>0</v>
      </c>
      <c r="F24" s="268">
        <f t="shared" si="9"/>
        <v>0</v>
      </c>
      <c r="G24" s="268">
        <f t="shared" si="9"/>
        <v>0</v>
      </c>
      <c r="H24" s="268">
        <f t="shared" si="9"/>
        <v>0</v>
      </c>
      <c r="I24" s="268">
        <f t="shared" si="9"/>
        <v>0</v>
      </c>
      <c r="J24" s="268">
        <f t="shared" si="9"/>
        <v>0</v>
      </c>
      <c r="K24" s="268">
        <f t="shared" si="9"/>
        <v>0</v>
      </c>
      <c r="L24" s="268">
        <f t="shared" si="9"/>
        <v>0</v>
      </c>
      <c r="M24" s="268">
        <f t="shared" si="9"/>
        <v>0</v>
      </c>
      <c r="N24" s="268">
        <f t="shared" si="9"/>
        <v>0</v>
      </c>
      <c r="O24" s="269">
        <f t="shared" si="5"/>
        <v>0</v>
      </c>
      <c r="Q24" s="898"/>
      <c r="S24" s="667"/>
    </row>
    <row r="25" spans="1:19" ht="39" customHeight="1">
      <c r="A25" s="4"/>
      <c r="B25" s="108" t="s">
        <v>111</v>
      </c>
      <c r="C25" s="270"/>
      <c r="D25" s="270"/>
      <c r="E25" s="270"/>
      <c r="F25" s="270"/>
      <c r="G25" s="270"/>
      <c r="H25" s="270"/>
      <c r="I25" s="270"/>
      <c r="J25" s="270"/>
      <c r="K25" s="270"/>
      <c r="L25" s="270"/>
      <c r="M25" s="270"/>
      <c r="N25" s="270"/>
      <c r="O25" s="269">
        <f t="shared" si="5"/>
        <v>0</v>
      </c>
      <c r="Q25" s="898"/>
      <c r="S25" s="667"/>
    </row>
    <row r="26" spans="1:19" ht="41.25" customHeight="1">
      <c r="A26" s="4"/>
      <c r="B26" s="108" t="s">
        <v>112</v>
      </c>
      <c r="C26" s="270"/>
      <c r="D26" s="270"/>
      <c r="E26" s="270"/>
      <c r="F26" s="270"/>
      <c r="G26" s="270"/>
      <c r="H26" s="270"/>
      <c r="I26" s="270"/>
      <c r="J26" s="270"/>
      <c r="K26" s="270"/>
      <c r="L26" s="270"/>
      <c r="M26" s="270"/>
      <c r="N26" s="270"/>
      <c r="O26" s="269">
        <f t="shared" si="5"/>
        <v>0</v>
      </c>
      <c r="Q26" s="898"/>
      <c r="S26" s="667"/>
    </row>
    <row r="27" spans="1:19" ht="57" customHeight="1">
      <c r="A27" s="4"/>
      <c r="B27" s="110" t="s">
        <v>168</v>
      </c>
      <c r="C27" s="268">
        <f>C28</f>
        <v>0</v>
      </c>
      <c r="D27" s="268">
        <f t="shared" ref="D27:N27" si="10">D28</f>
        <v>0</v>
      </c>
      <c r="E27" s="268">
        <f t="shared" si="10"/>
        <v>0</v>
      </c>
      <c r="F27" s="268">
        <f t="shared" si="10"/>
        <v>0</v>
      </c>
      <c r="G27" s="268">
        <f t="shared" si="10"/>
        <v>0</v>
      </c>
      <c r="H27" s="268">
        <f t="shared" si="10"/>
        <v>0</v>
      </c>
      <c r="I27" s="268">
        <f t="shared" si="10"/>
        <v>0</v>
      </c>
      <c r="J27" s="268">
        <f t="shared" si="10"/>
        <v>0</v>
      </c>
      <c r="K27" s="268">
        <f t="shared" si="10"/>
        <v>0</v>
      </c>
      <c r="L27" s="268">
        <f t="shared" si="10"/>
        <v>0</v>
      </c>
      <c r="M27" s="268">
        <f t="shared" si="10"/>
        <v>0</v>
      </c>
      <c r="N27" s="268">
        <f t="shared" si="10"/>
        <v>0</v>
      </c>
      <c r="O27" s="269">
        <f t="shared" si="5"/>
        <v>0</v>
      </c>
      <c r="Q27" s="898"/>
      <c r="S27" s="667"/>
    </row>
    <row r="28" spans="1:19" ht="30" customHeight="1">
      <c r="A28" s="4"/>
      <c r="B28" s="108" t="s">
        <v>167</v>
      </c>
      <c r="C28" s="270"/>
      <c r="D28" s="270"/>
      <c r="E28" s="270"/>
      <c r="F28" s="270"/>
      <c r="G28" s="270"/>
      <c r="H28" s="270"/>
      <c r="I28" s="270"/>
      <c r="J28" s="270"/>
      <c r="K28" s="270"/>
      <c r="L28" s="270"/>
      <c r="M28" s="270"/>
      <c r="N28" s="270"/>
      <c r="O28" s="269">
        <f t="shared" si="5"/>
        <v>0</v>
      </c>
      <c r="Q28" s="898"/>
      <c r="S28" s="667"/>
    </row>
    <row r="29" spans="1:19" ht="66" customHeight="1">
      <c r="A29" s="4"/>
      <c r="B29" s="110" t="s">
        <v>169</v>
      </c>
      <c r="C29" s="268">
        <f>C30</f>
        <v>0</v>
      </c>
      <c r="D29" s="268">
        <f t="shared" ref="D29:N29" si="11">D30</f>
        <v>0</v>
      </c>
      <c r="E29" s="268">
        <f t="shared" si="11"/>
        <v>0</v>
      </c>
      <c r="F29" s="268">
        <f t="shared" si="11"/>
        <v>0</v>
      </c>
      <c r="G29" s="268">
        <f t="shared" si="11"/>
        <v>0</v>
      </c>
      <c r="H29" s="268">
        <f t="shared" si="11"/>
        <v>0</v>
      </c>
      <c r="I29" s="268">
        <f t="shared" si="11"/>
        <v>0</v>
      </c>
      <c r="J29" s="268">
        <f t="shared" si="11"/>
        <v>0</v>
      </c>
      <c r="K29" s="268">
        <f t="shared" si="11"/>
        <v>0</v>
      </c>
      <c r="L29" s="268">
        <f t="shared" si="11"/>
        <v>0</v>
      </c>
      <c r="M29" s="268">
        <f t="shared" si="11"/>
        <v>0</v>
      </c>
      <c r="N29" s="268">
        <f t="shared" si="11"/>
        <v>0</v>
      </c>
      <c r="O29" s="269">
        <f t="shared" si="5"/>
        <v>0</v>
      </c>
      <c r="Q29" s="898"/>
      <c r="S29" s="667"/>
    </row>
    <row r="30" spans="1:19" ht="26.25" customHeight="1">
      <c r="A30" s="4"/>
      <c r="B30" s="108" t="s">
        <v>167</v>
      </c>
      <c r="C30" s="270"/>
      <c r="D30" s="270"/>
      <c r="E30" s="270"/>
      <c r="F30" s="270"/>
      <c r="G30" s="270"/>
      <c r="H30" s="270"/>
      <c r="I30" s="270"/>
      <c r="J30" s="270"/>
      <c r="K30" s="270"/>
      <c r="L30" s="270"/>
      <c r="M30" s="270"/>
      <c r="N30" s="270"/>
      <c r="O30" s="269">
        <f t="shared" si="5"/>
        <v>0</v>
      </c>
      <c r="Q30" s="898"/>
      <c r="S30" s="667"/>
    </row>
    <row r="31" spans="1:19" ht="37.5" customHeight="1">
      <c r="A31" s="4"/>
      <c r="B31" s="111" t="s">
        <v>113</v>
      </c>
      <c r="C31" s="268">
        <f>SUM(C32:C34)</f>
        <v>0</v>
      </c>
      <c r="D31" s="268">
        <f t="shared" ref="D31:N31" si="12">SUM(D32:D34)</f>
        <v>0</v>
      </c>
      <c r="E31" s="268">
        <f t="shared" si="12"/>
        <v>0</v>
      </c>
      <c r="F31" s="268">
        <f t="shared" si="12"/>
        <v>0</v>
      </c>
      <c r="G31" s="268">
        <f t="shared" si="12"/>
        <v>0</v>
      </c>
      <c r="H31" s="268">
        <f t="shared" si="12"/>
        <v>0</v>
      </c>
      <c r="I31" s="268">
        <f t="shared" si="12"/>
        <v>0</v>
      </c>
      <c r="J31" s="268">
        <f t="shared" si="12"/>
        <v>0</v>
      </c>
      <c r="K31" s="268">
        <f t="shared" si="12"/>
        <v>0</v>
      </c>
      <c r="L31" s="268">
        <f t="shared" si="12"/>
        <v>0</v>
      </c>
      <c r="M31" s="268">
        <f t="shared" si="12"/>
        <v>0</v>
      </c>
      <c r="N31" s="268">
        <f t="shared" si="12"/>
        <v>0</v>
      </c>
      <c r="O31" s="269">
        <f t="shared" si="5"/>
        <v>0</v>
      </c>
      <c r="Q31" s="898"/>
      <c r="S31" s="667"/>
    </row>
    <row r="32" spans="1:19" ht="39.75" customHeight="1">
      <c r="A32" s="4"/>
      <c r="B32" s="108" t="s">
        <v>171</v>
      </c>
      <c r="C32" s="270"/>
      <c r="D32" s="270"/>
      <c r="E32" s="270"/>
      <c r="F32" s="270"/>
      <c r="G32" s="270"/>
      <c r="H32" s="270"/>
      <c r="I32" s="270"/>
      <c r="J32" s="270"/>
      <c r="K32" s="270"/>
      <c r="L32" s="270"/>
      <c r="M32" s="270"/>
      <c r="N32" s="270"/>
      <c r="O32" s="269">
        <f t="shared" si="5"/>
        <v>0</v>
      </c>
      <c r="Q32" s="898"/>
      <c r="S32" s="667"/>
    </row>
    <row r="33" spans="1:19" ht="24.75" customHeight="1">
      <c r="A33" s="4"/>
      <c r="B33" s="108" t="s">
        <v>116</v>
      </c>
      <c r="C33" s="270"/>
      <c r="D33" s="270"/>
      <c r="E33" s="270"/>
      <c r="F33" s="270"/>
      <c r="G33" s="270"/>
      <c r="H33" s="270"/>
      <c r="I33" s="270"/>
      <c r="J33" s="270"/>
      <c r="K33" s="270"/>
      <c r="L33" s="270"/>
      <c r="M33" s="270"/>
      <c r="N33" s="270"/>
      <c r="O33" s="269">
        <f t="shared" si="5"/>
        <v>0</v>
      </c>
      <c r="Q33" s="898"/>
      <c r="S33" s="667"/>
    </row>
    <row r="34" spans="1:19" ht="36" customHeight="1">
      <c r="A34" s="4"/>
      <c r="B34" s="108" t="s">
        <v>174</v>
      </c>
      <c r="C34" s="270"/>
      <c r="D34" s="270"/>
      <c r="E34" s="270"/>
      <c r="F34" s="270"/>
      <c r="G34" s="270"/>
      <c r="H34" s="270"/>
      <c r="I34" s="270"/>
      <c r="J34" s="270"/>
      <c r="K34" s="270"/>
      <c r="L34" s="270"/>
      <c r="M34" s="270"/>
      <c r="N34" s="270"/>
      <c r="O34" s="269">
        <f t="shared" si="5"/>
        <v>0</v>
      </c>
      <c r="Q34" s="898"/>
      <c r="S34" s="667"/>
    </row>
    <row r="35" spans="1:19" ht="42.75" customHeight="1">
      <c r="A35" s="4"/>
      <c r="B35" s="111" t="s">
        <v>114</v>
      </c>
      <c r="C35" s="268">
        <f>SUM(C36:C37)</f>
        <v>0</v>
      </c>
      <c r="D35" s="268">
        <f t="shared" ref="D35:N35" si="13">SUM(D36:D37)</f>
        <v>0</v>
      </c>
      <c r="E35" s="268">
        <f t="shared" si="13"/>
        <v>0</v>
      </c>
      <c r="F35" s="268">
        <f t="shared" si="13"/>
        <v>0</v>
      </c>
      <c r="G35" s="268">
        <f t="shared" si="13"/>
        <v>0</v>
      </c>
      <c r="H35" s="268">
        <f t="shared" si="13"/>
        <v>0</v>
      </c>
      <c r="I35" s="268">
        <f t="shared" si="13"/>
        <v>0</v>
      </c>
      <c r="J35" s="268">
        <f t="shared" si="13"/>
        <v>0</v>
      </c>
      <c r="K35" s="268">
        <f t="shared" si="13"/>
        <v>0</v>
      </c>
      <c r="L35" s="268">
        <f t="shared" si="13"/>
        <v>0</v>
      </c>
      <c r="M35" s="268">
        <f t="shared" si="13"/>
        <v>0</v>
      </c>
      <c r="N35" s="268">
        <f t="shared" si="13"/>
        <v>0</v>
      </c>
      <c r="O35" s="269">
        <f t="shared" si="5"/>
        <v>0</v>
      </c>
      <c r="Q35" s="898"/>
      <c r="S35" s="667"/>
    </row>
    <row r="36" spans="1:19" ht="26.25" customHeight="1">
      <c r="A36" s="4"/>
      <c r="B36" s="108" t="s">
        <v>115</v>
      </c>
      <c r="C36" s="270"/>
      <c r="D36" s="270"/>
      <c r="E36" s="270"/>
      <c r="F36" s="270"/>
      <c r="G36" s="270"/>
      <c r="H36" s="270"/>
      <c r="I36" s="270"/>
      <c r="J36" s="270"/>
      <c r="K36" s="270"/>
      <c r="L36" s="270"/>
      <c r="M36" s="270"/>
      <c r="N36" s="270"/>
      <c r="O36" s="269">
        <f t="shared" si="5"/>
        <v>0</v>
      </c>
      <c r="Q36" s="898"/>
      <c r="S36" s="667"/>
    </row>
    <row r="37" spans="1:19" ht="28.5" customHeight="1">
      <c r="A37" s="4"/>
      <c r="B37" s="108" t="s">
        <v>116</v>
      </c>
      <c r="C37" s="270"/>
      <c r="D37" s="270"/>
      <c r="E37" s="270"/>
      <c r="F37" s="270"/>
      <c r="G37" s="270"/>
      <c r="H37" s="270"/>
      <c r="I37" s="270"/>
      <c r="J37" s="270"/>
      <c r="K37" s="270"/>
      <c r="L37" s="270"/>
      <c r="M37" s="270"/>
      <c r="N37" s="270"/>
      <c r="O37" s="269">
        <f t="shared" si="5"/>
        <v>0</v>
      </c>
      <c r="Q37" s="898"/>
      <c r="S37" s="667"/>
    </row>
    <row r="38" spans="1:19" ht="60" customHeight="1">
      <c r="A38" s="4"/>
      <c r="B38" s="110" t="s">
        <v>175</v>
      </c>
      <c r="C38" s="268">
        <f>SUM(C39:C40)</f>
        <v>0</v>
      </c>
      <c r="D38" s="268">
        <f t="shared" ref="D38:N38" si="14">SUM(D39:D40)</f>
        <v>0</v>
      </c>
      <c r="E38" s="268">
        <f t="shared" si="14"/>
        <v>0</v>
      </c>
      <c r="F38" s="268">
        <f t="shared" si="14"/>
        <v>0</v>
      </c>
      <c r="G38" s="268">
        <f t="shared" si="14"/>
        <v>0</v>
      </c>
      <c r="H38" s="268">
        <f t="shared" si="14"/>
        <v>0</v>
      </c>
      <c r="I38" s="268">
        <f t="shared" si="14"/>
        <v>0</v>
      </c>
      <c r="J38" s="268">
        <f t="shared" si="14"/>
        <v>0</v>
      </c>
      <c r="K38" s="268">
        <f t="shared" si="14"/>
        <v>0</v>
      </c>
      <c r="L38" s="268">
        <f t="shared" si="14"/>
        <v>0</v>
      </c>
      <c r="M38" s="268">
        <f t="shared" si="14"/>
        <v>0</v>
      </c>
      <c r="N38" s="268">
        <f t="shared" si="14"/>
        <v>0</v>
      </c>
      <c r="O38" s="269">
        <f t="shared" si="5"/>
        <v>0</v>
      </c>
      <c r="Q38" s="898"/>
      <c r="S38" s="667"/>
    </row>
    <row r="39" spans="1:19" ht="43.5" customHeight="1">
      <c r="A39" s="4"/>
      <c r="B39" s="108" t="s">
        <v>165</v>
      </c>
      <c r="C39" s="270"/>
      <c r="D39" s="270"/>
      <c r="E39" s="270"/>
      <c r="F39" s="270"/>
      <c r="G39" s="270"/>
      <c r="H39" s="270"/>
      <c r="I39" s="270"/>
      <c r="J39" s="270"/>
      <c r="K39" s="270"/>
      <c r="L39" s="270"/>
      <c r="M39" s="270"/>
      <c r="N39" s="270"/>
      <c r="O39" s="269">
        <f t="shared" si="5"/>
        <v>0</v>
      </c>
      <c r="Q39" s="898"/>
      <c r="S39" s="667"/>
    </row>
    <row r="40" spans="1:19" ht="47.25" customHeight="1">
      <c r="A40" s="4"/>
      <c r="B40" s="108" t="s">
        <v>176</v>
      </c>
      <c r="C40" s="270"/>
      <c r="D40" s="270"/>
      <c r="E40" s="270"/>
      <c r="F40" s="270"/>
      <c r="G40" s="270"/>
      <c r="H40" s="270"/>
      <c r="I40" s="270"/>
      <c r="J40" s="270"/>
      <c r="K40" s="270"/>
      <c r="L40" s="270"/>
      <c r="M40" s="270"/>
      <c r="N40" s="270"/>
      <c r="O40" s="269">
        <f t="shared" si="5"/>
        <v>0</v>
      </c>
      <c r="Q40" s="898"/>
      <c r="S40" s="667"/>
    </row>
    <row r="41" spans="1:19" ht="64.5" customHeight="1">
      <c r="A41" s="4"/>
      <c r="B41" s="109" t="s">
        <v>177</v>
      </c>
      <c r="C41" s="268">
        <f t="shared" ref="C41:N41" si="15">SUM(C42:C42)</f>
        <v>0</v>
      </c>
      <c r="D41" s="268">
        <f t="shared" si="15"/>
        <v>0</v>
      </c>
      <c r="E41" s="268">
        <f t="shared" si="15"/>
        <v>0</v>
      </c>
      <c r="F41" s="268">
        <f t="shared" si="15"/>
        <v>0</v>
      </c>
      <c r="G41" s="268">
        <f t="shared" si="15"/>
        <v>0</v>
      </c>
      <c r="H41" s="268">
        <f t="shared" si="15"/>
        <v>0</v>
      </c>
      <c r="I41" s="268">
        <f t="shared" si="15"/>
        <v>0</v>
      </c>
      <c r="J41" s="268">
        <f t="shared" si="15"/>
        <v>0</v>
      </c>
      <c r="K41" s="268">
        <f t="shared" si="15"/>
        <v>0</v>
      </c>
      <c r="L41" s="268">
        <f t="shared" si="15"/>
        <v>0</v>
      </c>
      <c r="M41" s="268">
        <f t="shared" si="15"/>
        <v>0</v>
      </c>
      <c r="N41" s="268">
        <f t="shared" si="15"/>
        <v>0</v>
      </c>
      <c r="O41" s="269">
        <f t="shared" si="5"/>
        <v>0</v>
      </c>
      <c r="Q41" s="898"/>
      <c r="S41" s="667"/>
    </row>
    <row r="42" spans="1:19" ht="28.5" customHeight="1">
      <c r="A42" s="4"/>
      <c r="B42" s="108" t="s">
        <v>178</v>
      </c>
      <c r="C42" s="270"/>
      <c r="D42" s="270"/>
      <c r="E42" s="270"/>
      <c r="F42" s="270"/>
      <c r="G42" s="270"/>
      <c r="H42" s="270"/>
      <c r="I42" s="270"/>
      <c r="J42" s="270"/>
      <c r="K42" s="270"/>
      <c r="L42" s="270"/>
      <c r="M42" s="270"/>
      <c r="N42" s="270"/>
      <c r="O42" s="269">
        <f t="shared" si="5"/>
        <v>0</v>
      </c>
      <c r="Q42" s="898"/>
      <c r="S42" s="667"/>
    </row>
    <row r="43" spans="1:19" ht="51" customHeight="1">
      <c r="A43" s="4"/>
      <c r="B43" s="112" t="s">
        <v>179</v>
      </c>
      <c r="C43" s="268">
        <f t="shared" ref="C43:N43" si="16">SUM(C44:C45)</f>
        <v>0</v>
      </c>
      <c r="D43" s="268">
        <f t="shared" si="16"/>
        <v>0</v>
      </c>
      <c r="E43" s="268">
        <f t="shared" si="16"/>
        <v>0</v>
      </c>
      <c r="F43" s="268">
        <f t="shared" si="16"/>
        <v>0</v>
      </c>
      <c r="G43" s="268">
        <f t="shared" si="16"/>
        <v>0</v>
      </c>
      <c r="H43" s="268">
        <f t="shared" si="16"/>
        <v>0</v>
      </c>
      <c r="I43" s="268">
        <f t="shared" si="16"/>
        <v>0</v>
      </c>
      <c r="J43" s="268">
        <f t="shared" si="16"/>
        <v>0</v>
      </c>
      <c r="K43" s="268">
        <f t="shared" si="16"/>
        <v>0</v>
      </c>
      <c r="L43" s="268">
        <f t="shared" si="16"/>
        <v>0</v>
      </c>
      <c r="M43" s="268">
        <f t="shared" si="16"/>
        <v>0</v>
      </c>
      <c r="N43" s="268">
        <f t="shared" si="16"/>
        <v>0</v>
      </c>
      <c r="O43" s="269">
        <f t="shared" si="5"/>
        <v>0</v>
      </c>
      <c r="Q43" s="898"/>
      <c r="S43" s="667"/>
    </row>
    <row r="44" spans="1:19" ht="39" customHeight="1">
      <c r="A44" s="4"/>
      <c r="B44" s="108" t="s">
        <v>174</v>
      </c>
      <c r="C44" s="270"/>
      <c r="D44" s="270"/>
      <c r="E44" s="270"/>
      <c r="F44" s="270"/>
      <c r="G44" s="270"/>
      <c r="H44" s="270"/>
      <c r="I44" s="270"/>
      <c r="J44" s="270"/>
      <c r="K44" s="270"/>
      <c r="L44" s="270"/>
      <c r="M44" s="270"/>
      <c r="N44" s="270"/>
      <c r="O44" s="269">
        <f t="shared" si="5"/>
        <v>0</v>
      </c>
      <c r="Q44" s="898"/>
      <c r="S44" s="667"/>
    </row>
    <row r="45" spans="1:19" ht="33" customHeight="1">
      <c r="A45" s="4"/>
      <c r="B45" s="108" t="s">
        <v>1074</v>
      </c>
      <c r="C45" s="270"/>
      <c r="D45" s="270"/>
      <c r="E45" s="270"/>
      <c r="F45" s="270"/>
      <c r="G45" s="270"/>
      <c r="H45" s="270"/>
      <c r="I45" s="270"/>
      <c r="J45" s="270"/>
      <c r="K45" s="270"/>
      <c r="L45" s="270"/>
      <c r="M45" s="270"/>
      <c r="N45" s="270"/>
      <c r="O45" s="269">
        <f t="shared" si="5"/>
        <v>0</v>
      </c>
      <c r="Q45" s="898"/>
      <c r="S45" s="667"/>
    </row>
    <row r="46" spans="1:19" ht="35.25" customHeight="1" thickBot="1">
      <c r="A46" s="4"/>
      <c r="B46" s="113" t="s">
        <v>48</v>
      </c>
      <c r="C46" s="291"/>
      <c r="D46" s="291"/>
      <c r="E46" s="291"/>
      <c r="F46" s="291"/>
      <c r="G46" s="291"/>
      <c r="H46" s="291"/>
      <c r="I46" s="291"/>
      <c r="J46" s="291"/>
      <c r="K46" s="291"/>
      <c r="L46" s="291"/>
      <c r="M46" s="291"/>
      <c r="N46" s="291"/>
      <c r="O46" s="277">
        <f t="shared" si="5"/>
        <v>0</v>
      </c>
      <c r="Q46" s="898"/>
      <c r="S46" s="667"/>
    </row>
    <row r="47" spans="1:19" ht="33" customHeight="1" thickBot="1">
      <c r="A47" s="4"/>
      <c r="B47" s="95" t="s">
        <v>190</v>
      </c>
      <c r="C47" s="273">
        <f t="shared" ref="C47:N47" si="17">SUM(C48:C63)</f>
        <v>0</v>
      </c>
      <c r="D47" s="273">
        <f t="shared" si="17"/>
        <v>0</v>
      </c>
      <c r="E47" s="273">
        <f t="shared" si="17"/>
        <v>0</v>
      </c>
      <c r="F47" s="273">
        <f t="shared" si="17"/>
        <v>0</v>
      </c>
      <c r="G47" s="273">
        <f t="shared" si="17"/>
        <v>0</v>
      </c>
      <c r="H47" s="273">
        <f t="shared" si="17"/>
        <v>0</v>
      </c>
      <c r="I47" s="273">
        <f t="shared" si="17"/>
        <v>0</v>
      </c>
      <c r="J47" s="273">
        <f t="shared" si="17"/>
        <v>0</v>
      </c>
      <c r="K47" s="273">
        <f t="shared" si="17"/>
        <v>0</v>
      </c>
      <c r="L47" s="273">
        <f t="shared" si="17"/>
        <v>0</v>
      </c>
      <c r="M47" s="273">
        <f t="shared" si="17"/>
        <v>0</v>
      </c>
      <c r="N47" s="273">
        <f t="shared" si="17"/>
        <v>0</v>
      </c>
      <c r="O47" s="274">
        <f>SUM(C47:N47)</f>
        <v>0</v>
      </c>
      <c r="Q47" s="619"/>
      <c r="S47" s="667"/>
    </row>
    <row r="48" spans="1:19" ht="25.5" customHeight="1">
      <c r="A48" s="96"/>
      <c r="B48" s="107" t="s">
        <v>181</v>
      </c>
      <c r="C48" s="292"/>
      <c r="D48" s="292"/>
      <c r="E48" s="292"/>
      <c r="F48" s="292"/>
      <c r="G48" s="292"/>
      <c r="H48" s="292"/>
      <c r="I48" s="292"/>
      <c r="J48" s="292"/>
      <c r="K48" s="292"/>
      <c r="L48" s="292"/>
      <c r="M48" s="292"/>
      <c r="N48" s="292"/>
      <c r="O48" s="269">
        <f t="shared" si="5"/>
        <v>0</v>
      </c>
      <c r="Q48" s="898"/>
      <c r="S48" s="667"/>
    </row>
    <row r="49" spans="1:19" ht="37.5" customHeight="1">
      <c r="A49" s="97"/>
      <c r="B49" s="110" t="s">
        <v>182</v>
      </c>
      <c r="C49" s="270"/>
      <c r="D49" s="270"/>
      <c r="E49" s="270"/>
      <c r="F49" s="270"/>
      <c r="G49" s="270"/>
      <c r="H49" s="270"/>
      <c r="I49" s="270"/>
      <c r="J49" s="270"/>
      <c r="K49" s="270"/>
      <c r="L49" s="270"/>
      <c r="M49" s="270"/>
      <c r="N49" s="270"/>
      <c r="O49" s="269">
        <f t="shared" si="5"/>
        <v>0</v>
      </c>
      <c r="Q49" s="898"/>
      <c r="S49" s="667"/>
    </row>
    <row r="50" spans="1:19" ht="37.5" customHeight="1">
      <c r="A50" s="97"/>
      <c r="B50" s="110" t="s">
        <v>183</v>
      </c>
      <c r="C50" s="270"/>
      <c r="D50" s="270"/>
      <c r="E50" s="270"/>
      <c r="F50" s="270"/>
      <c r="G50" s="270"/>
      <c r="H50" s="270"/>
      <c r="I50" s="270"/>
      <c r="J50" s="270"/>
      <c r="K50" s="270"/>
      <c r="L50" s="270"/>
      <c r="M50" s="270"/>
      <c r="N50" s="270"/>
      <c r="O50" s="269">
        <f t="shared" si="5"/>
        <v>0</v>
      </c>
      <c r="Q50" s="898"/>
      <c r="S50" s="667"/>
    </row>
    <row r="51" spans="1:19" ht="34.5" customHeight="1">
      <c r="A51" s="97"/>
      <c r="B51" s="110" t="s">
        <v>184</v>
      </c>
      <c r="C51" s="270"/>
      <c r="D51" s="270"/>
      <c r="E51" s="270"/>
      <c r="F51" s="270"/>
      <c r="G51" s="270"/>
      <c r="H51" s="270"/>
      <c r="I51" s="270"/>
      <c r="J51" s="270"/>
      <c r="K51" s="270"/>
      <c r="L51" s="270"/>
      <c r="M51" s="270"/>
      <c r="N51" s="270"/>
      <c r="O51" s="269">
        <f t="shared" si="5"/>
        <v>0</v>
      </c>
      <c r="Q51" s="898"/>
      <c r="S51" s="667"/>
    </row>
    <row r="52" spans="1:19" ht="27.75" customHeight="1">
      <c r="A52" s="97"/>
      <c r="B52" s="110" t="s">
        <v>185</v>
      </c>
      <c r="C52" s="270"/>
      <c r="D52" s="270"/>
      <c r="E52" s="270"/>
      <c r="F52" s="270"/>
      <c r="G52" s="270"/>
      <c r="H52" s="270"/>
      <c r="I52" s="270"/>
      <c r="J52" s="270"/>
      <c r="K52" s="270"/>
      <c r="L52" s="270"/>
      <c r="M52" s="270"/>
      <c r="N52" s="270"/>
      <c r="O52" s="269">
        <f t="shared" si="5"/>
        <v>0</v>
      </c>
      <c r="Q52" s="898"/>
      <c r="S52" s="667"/>
    </row>
    <row r="53" spans="1:19" ht="27.75" customHeight="1">
      <c r="A53" s="97"/>
      <c r="B53" s="110" t="s">
        <v>178</v>
      </c>
      <c r="C53" s="270"/>
      <c r="D53" s="270"/>
      <c r="E53" s="270"/>
      <c r="F53" s="270"/>
      <c r="G53" s="270"/>
      <c r="H53" s="270"/>
      <c r="I53" s="270"/>
      <c r="J53" s="270"/>
      <c r="K53" s="270"/>
      <c r="L53" s="270"/>
      <c r="M53" s="270"/>
      <c r="N53" s="270"/>
      <c r="O53" s="269">
        <f t="shared" si="5"/>
        <v>0</v>
      </c>
      <c r="Q53" s="898"/>
      <c r="S53" s="667"/>
    </row>
    <row r="54" spans="1:19" ht="38.25" customHeight="1">
      <c r="A54" s="97"/>
      <c r="B54" s="110" t="s">
        <v>174</v>
      </c>
      <c r="C54" s="270"/>
      <c r="D54" s="270"/>
      <c r="E54" s="270"/>
      <c r="F54" s="270"/>
      <c r="G54" s="270"/>
      <c r="H54" s="270"/>
      <c r="I54" s="270"/>
      <c r="J54" s="270"/>
      <c r="K54" s="270"/>
      <c r="L54" s="270"/>
      <c r="M54" s="270"/>
      <c r="N54" s="270"/>
      <c r="O54" s="269">
        <f t="shared" si="5"/>
        <v>0</v>
      </c>
      <c r="Q54" s="898"/>
      <c r="S54" s="667"/>
    </row>
    <row r="55" spans="1:19" ht="24" customHeight="1">
      <c r="A55" s="97"/>
      <c r="B55" s="110" t="s">
        <v>1074</v>
      </c>
      <c r="C55" s="270"/>
      <c r="D55" s="270"/>
      <c r="E55" s="270"/>
      <c r="F55" s="270"/>
      <c r="G55" s="270"/>
      <c r="H55" s="270"/>
      <c r="I55" s="270"/>
      <c r="J55" s="270"/>
      <c r="K55" s="270"/>
      <c r="L55" s="270"/>
      <c r="M55" s="270"/>
      <c r="N55" s="270"/>
      <c r="O55" s="269">
        <f t="shared" si="5"/>
        <v>0</v>
      </c>
      <c r="Q55" s="898"/>
      <c r="S55" s="667"/>
    </row>
    <row r="56" spans="1:19" ht="30" customHeight="1">
      <c r="A56" s="97"/>
      <c r="B56" s="110" t="s">
        <v>164</v>
      </c>
      <c r="C56" s="270"/>
      <c r="D56" s="270"/>
      <c r="E56" s="270"/>
      <c r="F56" s="270"/>
      <c r="G56" s="270"/>
      <c r="H56" s="270"/>
      <c r="I56" s="270"/>
      <c r="J56" s="270"/>
      <c r="K56" s="270"/>
      <c r="L56" s="270"/>
      <c r="M56" s="270"/>
      <c r="N56" s="270"/>
      <c r="O56" s="269">
        <f t="shared" si="5"/>
        <v>0</v>
      </c>
      <c r="Q56" s="898"/>
      <c r="S56" s="667"/>
    </row>
    <row r="57" spans="1:19" ht="35.25" customHeight="1">
      <c r="A57" s="97"/>
      <c r="B57" s="110" t="s">
        <v>186</v>
      </c>
      <c r="C57" s="270"/>
      <c r="D57" s="270"/>
      <c r="E57" s="270"/>
      <c r="F57" s="270"/>
      <c r="G57" s="270"/>
      <c r="H57" s="270"/>
      <c r="I57" s="270"/>
      <c r="J57" s="270"/>
      <c r="K57" s="270"/>
      <c r="L57" s="270"/>
      <c r="M57" s="270"/>
      <c r="N57" s="270"/>
      <c r="O57" s="269">
        <f t="shared" si="5"/>
        <v>0</v>
      </c>
      <c r="Q57" s="898"/>
      <c r="S57" s="667"/>
    </row>
    <row r="58" spans="1:19" ht="38.25" customHeight="1">
      <c r="A58" s="97"/>
      <c r="B58" s="110" t="s">
        <v>47</v>
      </c>
      <c r="C58" s="270"/>
      <c r="D58" s="270"/>
      <c r="E58" s="270"/>
      <c r="F58" s="270"/>
      <c r="G58" s="270"/>
      <c r="H58" s="270"/>
      <c r="I58" s="270"/>
      <c r="J58" s="270"/>
      <c r="K58" s="270"/>
      <c r="L58" s="270"/>
      <c r="M58" s="270"/>
      <c r="N58" s="270"/>
      <c r="O58" s="269">
        <f t="shared" si="5"/>
        <v>0</v>
      </c>
      <c r="Q58" s="898"/>
      <c r="S58" s="667"/>
    </row>
    <row r="59" spans="1:19" ht="33.75" customHeight="1">
      <c r="A59" s="97"/>
      <c r="B59" s="338" t="s">
        <v>1045</v>
      </c>
      <c r="C59" s="270"/>
      <c r="D59" s="270"/>
      <c r="E59" s="270"/>
      <c r="F59" s="270"/>
      <c r="G59" s="270"/>
      <c r="H59" s="270"/>
      <c r="I59" s="270"/>
      <c r="J59" s="270"/>
      <c r="K59" s="270"/>
      <c r="L59" s="270"/>
      <c r="M59" s="270"/>
      <c r="N59" s="270"/>
      <c r="O59" s="269">
        <f t="shared" si="5"/>
        <v>0</v>
      </c>
      <c r="Q59" s="898"/>
      <c r="S59" s="667"/>
    </row>
    <row r="60" spans="1:19" ht="27.75" customHeight="1">
      <c r="A60" s="97"/>
      <c r="B60" s="295"/>
      <c r="C60" s="270"/>
      <c r="D60" s="270"/>
      <c r="E60" s="270"/>
      <c r="F60" s="270"/>
      <c r="G60" s="270"/>
      <c r="H60" s="270"/>
      <c r="I60" s="270"/>
      <c r="J60" s="270"/>
      <c r="K60" s="270"/>
      <c r="L60" s="270"/>
      <c r="M60" s="270"/>
      <c r="N60" s="270"/>
      <c r="O60" s="269">
        <f t="shared" si="5"/>
        <v>0</v>
      </c>
      <c r="Q60" s="898"/>
      <c r="S60" s="667"/>
    </row>
    <row r="61" spans="1:19" ht="27.75" customHeight="1">
      <c r="A61" s="97"/>
      <c r="B61" s="296"/>
      <c r="C61" s="270"/>
      <c r="D61" s="270"/>
      <c r="E61" s="270"/>
      <c r="F61" s="270"/>
      <c r="G61" s="270"/>
      <c r="H61" s="270"/>
      <c r="I61" s="270"/>
      <c r="J61" s="270"/>
      <c r="K61" s="270"/>
      <c r="L61" s="270"/>
      <c r="M61" s="270"/>
      <c r="N61" s="270"/>
      <c r="O61" s="269">
        <f t="shared" si="5"/>
        <v>0</v>
      </c>
      <c r="Q61" s="898"/>
      <c r="S61" s="667"/>
    </row>
    <row r="62" spans="1:19" ht="27" customHeight="1">
      <c r="A62" s="97"/>
      <c r="B62" s="297"/>
      <c r="C62" s="270"/>
      <c r="D62" s="270"/>
      <c r="E62" s="270"/>
      <c r="F62" s="270"/>
      <c r="G62" s="270"/>
      <c r="H62" s="270"/>
      <c r="I62" s="270"/>
      <c r="J62" s="270"/>
      <c r="K62" s="270"/>
      <c r="L62" s="270"/>
      <c r="M62" s="270"/>
      <c r="N62" s="270"/>
      <c r="O62" s="269">
        <f t="shared" si="5"/>
        <v>0</v>
      </c>
      <c r="Q62" s="898"/>
      <c r="S62" s="667"/>
    </row>
    <row r="63" spans="1:19" ht="39" customHeight="1" thickBot="1">
      <c r="A63" s="98"/>
      <c r="B63" s="294" t="s">
        <v>48</v>
      </c>
      <c r="C63" s="293"/>
      <c r="D63" s="293"/>
      <c r="E63" s="293"/>
      <c r="F63" s="293"/>
      <c r="G63" s="293"/>
      <c r="H63" s="293"/>
      <c r="I63" s="293"/>
      <c r="J63" s="293"/>
      <c r="K63" s="293"/>
      <c r="L63" s="293"/>
      <c r="M63" s="293"/>
      <c r="N63" s="293"/>
      <c r="O63" s="278">
        <f>SUM(C63:N63)</f>
        <v>0</v>
      </c>
      <c r="Q63" s="898"/>
      <c r="S63" s="667"/>
    </row>
    <row r="64" spans="1:19" ht="35.25" customHeight="1" thickBot="1">
      <c r="A64" s="4"/>
      <c r="B64" s="65" t="s">
        <v>49</v>
      </c>
      <c r="C64" s="279">
        <f t="shared" ref="C64:N64" si="18">C15+C47</f>
        <v>0</v>
      </c>
      <c r="D64" s="279">
        <f t="shared" si="18"/>
        <v>0</v>
      </c>
      <c r="E64" s="279">
        <f t="shared" si="18"/>
        <v>0</v>
      </c>
      <c r="F64" s="279">
        <f t="shared" si="18"/>
        <v>0</v>
      </c>
      <c r="G64" s="279">
        <f t="shared" si="18"/>
        <v>0</v>
      </c>
      <c r="H64" s="279">
        <f t="shared" si="18"/>
        <v>0</v>
      </c>
      <c r="I64" s="279">
        <f t="shared" si="18"/>
        <v>0</v>
      </c>
      <c r="J64" s="279">
        <f t="shared" si="18"/>
        <v>0</v>
      </c>
      <c r="K64" s="279">
        <f t="shared" si="18"/>
        <v>0</v>
      </c>
      <c r="L64" s="279">
        <f t="shared" si="18"/>
        <v>0</v>
      </c>
      <c r="M64" s="279">
        <f t="shared" si="18"/>
        <v>0</v>
      </c>
      <c r="N64" s="279">
        <f t="shared" si="18"/>
        <v>0</v>
      </c>
      <c r="O64" s="280">
        <f>SUM(C64:N64)</f>
        <v>0</v>
      </c>
      <c r="Q64" s="341"/>
      <c r="S64" s="667"/>
    </row>
    <row r="65" spans="1:19" ht="57.75" customHeight="1" thickBot="1">
      <c r="A65" s="4"/>
      <c r="B65" s="59" t="s">
        <v>50</v>
      </c>
      <c r="C65" s="281">
        <f t="shared" ref="C65:N65" si="19">C63+C46-C11</f>
        <v>0</v>
      </c>
      <c r="D65" s="281">
        <f t="shared" si="19"/>
        <v>0</v>
      </c>
      <c r="E65" s="281">
        <f t="shared" si="19"/>
        <v>0</v>
      </c>
      <c r="F65" s="281">
        <f t="shared" si="19"/>
        <v>0</v>
      </c>
      <c r="G65" s="281">
        <f t="shared" si="19"/>
        <v>0</v>
      </c>
      <c r="H65" s="281">
        <f t="shared" si="19"/>
        <v>0</v>
      </c>
      <c r="I65" s="281">
        <f t="shared" si="19"/>
        <v>0</v>
      </c>
      <c r="J65" s="281">
        <f t="shared" si="19"/>
        <v>0</v>
      </c>
      <c r="K65" s="281">
        <f t="shared" si="19"/>
        <v>0</v>
      </c>
      <c r="L65" s="281">
        <f t="shared" si="19"/>
        <v>0</v>
      </c>
      <c r="M65" s="281">
        <f t="shared" si="19"/>
        <v>0</v>
      </c>
      <c r="N65" s="281">
        <f t="shared" si="19"/>
        <v>0</v>
      </c>
      <c r="O65" s="280">
        <f t="shared" si="5"/>
        <v>0</v>
      </c>
      <c r="Q65" s="672"/>
      <c r="S65" s="667"/>
    </row>
    <row r="66" spans="1:19" ht="35.25" customHeight="1" thickBot="1">
      <c r="A66" s="4"/>
      <c r="B66" s="59" t="s">
        <v>51</v>
      </c>
      <c r="C66" s="279">
        <f t="shared" ref="C66:N66" si="20">SUM(C6:C10)-SUM(C16,C19,C22,C24,C27,C29,C31,C35,C38,C41,C43)-SUM(C48:C62)</f>
        <v>0</v>
      </c>
      <c r="D66" s="279">
        <f t="shared" si="20"/>
        <v>0</v>
      </c>
      <c r="E66" s="279">
        <f t="shared" si="20"/>
        <v>0</v>
      </c>
      <c r="F66" s="279">
        <f t="shared" si="20"/>
        <v>0</v>
      </c>
      <c r="G66" s="279">
        <f t="shared" si="20"/>
        <v>0</v>
      </c>
      <c r="H66" s="279">
        <f t="shared" si="20"/>
        <v>0</v>
      </c>
      <c r="I66" s="279">
        <f t="shared" si="20"/>
        <v>0</v>
      </c>
      <c r="J66" s="279">
        <f t="shared" si="20"/>
        <v>0</v>
      </c>
      <c r="K66" s="279">
        <f t="shared" si="20"/>
        <v>0</v>
      </c>
      <c r="L66" s="279">
        <f t="shared" si="20"/>
        <v>0</v>
      </c>
      <c r="M66" s="279">
        <f t="shared" si="20"/>
        <v>0</v>
      </c>
      <c r="N66" s="279">
        <f t="shared" si="20"/>
        <v>0</v>
      </c>
      <c r="O66" s="280">
        <f t="shared" si="5"/>
        <v>0</v>
      </c>
      <c r="Q66" s="750"/>
      <c r="S66" s="667"/>
    </row>
    <row r="67" spans="1:19" ht="39.75" customHeight="1" thickBot="1">
      <c r="A67" s="4"/>
      <c r="B67" s="59" t="s">
        <v>52</v>
      </c>
      <c r="C67" s="279">
        <f t="shared" ref="C67:O67" si="21">C5+C12-C64+C65</f>
        <v>0</v>
      </c>
      <c r="D67" s="279">
        <f t="shared" si="21"/>
        <v>0</v>
      </c>
      <c r="E67" s="279">
        <f t="shared" si="21"/>
        <v>0</v>
      </c>
      <c r="F67" s="279">
        <f t="shared" si="21"/>
        <v>0</v>
      </c>
      <c r="G67" s="279">
        <f t="shared" si="21"/>
        <v>0</v>
      </c>
      <c r="H67" s="279">
        <f t="shared" si="21"/>
        <v>0</v>
      </c>
      <c r="I67" s="279">
        <f t="shared" si="21"/>
        <v>0</v>
      </c>
      <c r="J67" s="279">
        <f t="shared" si="21"/>
        <v>0</v>
      </c>
      <c r="K67" s="279">
        <f t="shared" si="21"/>
        <v>0</v>
      </c>
      <c r="L67" s="279">
        <f t="shared" si="21"/>
        <v>0</v>
      </c>
      <c r="M67" s="279">
        <f t="shared" si="21"/>
        <v>0</v>
      </c>
      <c r="N67" s="279">
        <f t="shared" si="21"/>
        <v>0</v>
      </c>
      <c r="O67" s="280">
        <f t="shared" si="21"/>
        <v>0</v>
      </c>
      <c r="Q67" s="897"/>
      <c r="S67" s="667"/>
    </row>
    <row r="68" spans="1:19">
      <c r="B68" s="19"/>
      <c r="C68" s="37"/>
      <c r="D68" s="37"/>
      <c r="E68" s="37"/>
      <c r="F68" s="37"/>
      <c r="G68" s="38"/>
      <c r="H68" s="38"/>
      <c r="I68" s="38"/>
      <c r="J68" s="38"/>
      <c r="K68" s="38"/>
      <c r="L68" s="38"/>
      <c r="M68" s="38"/>
      <c r="N68" s="38"/>
      <c r="O68" s="39"/>
      <c r="S68" s="3" t="s">
        <v>189</v>
      </c>
    </row>
    <row r="69" spans="1:19" ht="168" customHeight="1">
      <c r="B69" s="43"/>
      <c r="C69" s="40"/>
      <c r="D69" s="40"/>
      <c r="E69" s="40"/>
      <c r="F69" s="40"/>
      <c r="G69" s="46"/>
      <c r="H69" s="46"/>
      <c r="I69" s="46"/>
      <c r="J69" s="46"/>
      <c r="K69" s="46"/>
      <c r="L69" s="46"/>
      <c r="M69" s="46"/>
      <c r="N69" s="46"/>
      <c r="O69" s="46"/>
    </row>
    <row r="70" spans="1:19" ht="39" customHeight="1">
      <c r="B70" s="43"/>
      <c r="C70" s="40"/>
      <c r="D70" s="40"/>
      <c r="E70" s="40"/>
      <c r="F70" s="40"/>
      <c r="G70" s="43"/>
      <c r="H70" s="44"/>
      <c r="I70" s="44"/>
      <c r="J70" s="44"/>
      <c r="K70" s="44"/>
      <c r="L70" s="45"/>
      <c r="M70" s="44"/>
      <c r="N70" s="44"/>
      <c r="O70" s="45"/>
    </row>
    <row r="71" spans="1:19" ht="20.25">
      <c r="B71" s="889"/>
      <c r="C71" s="889"/>
      <c r="D71" s="889"/>
      <c r="E71" s="889"/>
      <c r="F71" s="889"/>
      <c r="G71" s="43"/>
      <c r="H71" s="43"/>
      <c r="I71" s="43"/>
      <c r="J71" s="43"/>
      <c r="K71" s="43"/>
      <c r="L71" s="43"/>
      <c r="M71" s="43"/>
      <c r="N71" s="43"/>
      <c r="O71" s="43"/>
    </row>
    <row r="72" spans="1:19" ht="25.5" customHeight="1">
      <c r="G72" s="43"/>
      <c r="H72" s="43"/>
      <c r="I72" s="43"/>
      <c r="J72" s="43"/>
      <c r="K72" s="43"/>
      <c r="L72" s="43"/>
      <c r="M72" s="43"/>
      <c r="N72" s="43"/>
      <c r="O72" s="43"/>
    </row>
    <row r="73" spans="1:19" ht="13.5" customHeight="1">
      <c r="G73" s="41"/>
      <c r="H73" s="41"/>
      <c r="I73" s="41"/>
      <c r="J73" s="41"/>
      <c r="K73" s="41"/>
      <c r="L73" s="41"/>
      <c r="M73" s="41"/>
      <c r="N73" s="41"/>
      <c r="O73" s="42"/>
    </row>
    <row r="74" spans="1:19" ht="33" customHeight="1">
      <c r="G74" s="43"/>
      <c r="H74" s="43"/>
      <c r="I74" s="43"/>
      <c r="J74" s="43"/>
      <c r="K74" s="43"/>
      <c r="L74" s="43"/>
      <c r="M74" s="43"/>
      <c r="N74" s="43"/>
      <c r="O74" s="43"/>
    </row>
    <row r="75" spans="1:19" ht="33.75" customHeight="1">
      <c r="G75" s="43"/>
      <c r="H75" s="44"/>
      <c r="I75" s="44"/>
      <c r="J75" s="44"/>
      <c r="K75" s="44"/>
      <c r="L75" s="45"/>
      <c r="M75" s="44"/>
      <c r="N75" s="44"/>
      <c r="O75" s="45"/>
    </row>
    <row r="76" spans="1:19" ht="20.25">
      <c r="G76" s="43"/>
      <c r="H76" s="44"/>
      <c r="I76" s="44"/>
      <c r="J76" s="44"/>
      <c r="K76" s="44"/>
      <c r="L76" s="45"/>
      <c r="M76" s="44"/>
      <c r="N76" s="44"/>
      <c r="O76" s="45"/>
    </row>
    <row r="77" spans="1:19" ht="20.25">
      <c r="G77" s="43"/>
      <c r="H77" s="43"/>
      <c r="I77" s="43"/>
      <c r="J77" s="43"/>
      <c r="K77" s="43"/>
      <c r="L77" s="43"/>
      <c r="M77" s="43"/>
      <c r="N77" s="43"/>
      <c r="O77" s="43"/>
    </row>
    <row r="78" spans="1:19">
      <c r="J78" s="7"/>
    </row>
  </sheetData>
  <sheetProtection formatCells="0" formatRows="0"/>
  <mergeCells count="10">
    <mergeCell ref="B71:F71"/>
    <mergeCell ref="B1:O1"/>
    <mergeCell ref="B2:O2"/>
    <mergeCell ref="Q2:Q3"/>
    <mergeCell ref="S2:S67"/>
    <mergeCell ref="Q4:Q12"/>
    <mergeCell ref="C13:O13"/>
    <mergeCell ref="Q14:Q46"/>
    <mergeCell ref="Q47:Q63"/>
    <mergeCell ref="Q65:Q67"/>
  </mergeCells>
  <dataValidations count="1">
    <dataValidation type="whole" allowBlank="1" showInputMessage="1" showErrorMessage="1" sqref="H14:N14 H7:N10 I28 H55 H25 O5:O12 I26 I56 I58 O14:O66">
      <formula1>0</formula1>
      <formula2>100000000</formula2>
    </dataValidation>
  </dataValidations>
  <printOptions horizontalCentered="1" verticalCentered="1"/>
  <pageMargins left="0.23622047244094491" right="0.23622047244094491" top="0.74803149606299213" bottom="0.94488188976377963" header="0.31496062992125984" footer="0.31496062992125984"/>
  <pageSetup paperSize="9" scale="25"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46" min="1" max="14" man="1"/>
  </rowBreaks>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
    <tabColor rgb="FFFFC000"/>
    <pageSetUpPr fitToPage="1"/>
  </sheetPr>
  <dimension ref="A1:H65"/>
  <sheetViews>
    <sheetView view="pageBreakPreview" topLeftCell="A16" zoomScale="70" zoomScaleNormal="70" zoomScaleSheetLayoutView="70" zoomScalePageLayoutView="20" workbookViewId="0">
      <selection activeCell="B35" sqref="B1:F1048576"/>
    </sheetView>
  </sheetViews>
  <sheetFormatPr defaultColWidth="9.140625" defaultRowHeight="15"/>
  <cols>
    <col min="1" max="1" width="2" style="7" customWidth="1"/>
    <col min="2" max="2" width="46.85546875" style="7" customWidth="1"/>
    <col min="3" max="3" width="42.140625" style="9" customWidth="1"/>
    <col min="4" max="4" width="50.42578125" style="9" customWidth="1"/>
    <col min="5" max="5" width="9.140625" style="7"/>
    <col min="6" max="6" width="140.5703125" style="3" customWidth="1"/>
    <col min="7" max="7" width="3.42578125" style="3" customWidth="1"/>
    <col min="8" max="8" width="80.85546875" style="3" hidden="1" customWidth="1"/>
    <col min="9" max="16384" width="9.140625" style="7"/>
  </cols>
  <sheetData>
    <row r="1" spans="1:8" ht="123" customHeight="1" thickBot="1">
      <c r="A1" s="4"/>
      <c r="B1" s="613" t="s">
        <v>233</v>
      </c>
      <c r="C1" s="890"/>
      <c r="D1" s="890"/>
      <c r="F1" s="68" t="s">
        <v>144</v>
      </c>
      <c r="H1" s="70" t="s">
        <v>135</v>
      </c>
    </row>
    <row r="2" spans="1:8" ht="48.75" customHeight="1" thickBot="1">
      <c r="A2" s="4"/>
      <c r="B2" s="874" t="s">
        <v>288</v>
      </c>
      <c r="C2" s="892"/>
      <c r="D2" s="892"/>
      <c r="F2" s="899" t="s">
        <v>245</v>
      </c>
      <c r="H2" s="666" t="s">
        <v>247</v>
      </c>
    </row>
    <row r="3" spans="1:8" ht="20.25" customHeight="1" thickBot="1">
      <c r="A3" s="4"/>
      <c r="B3" s="85"/>
      <c r="C3" s="87" t="s">
        <v>126</v>
      </c>
      <c r="D3" s="88" t="s">
        <v>127</v>
      </c>
      <c r="F3" s="900"/>
      <c r="G3" s="17"/>
      <c r="H3" s="746"/>
    </row>
    <row r="4" spans="1:8" ht="28.5" customHeight="1" thickBot="1">
      <c r="A4" s="4"/>
      <c r="B4" s="89" t="s">
        <v>37</v>
      </c>
      <c r="C4" s="91"/>
      <c r="D4" s="92"/>
      <c r="F4" s="903"/>
      <c r="H4" s="747"/>
    </row>
    <row r="5" spans="1:8" ht="27.75" customHeight="1">
      <c r="A5" s="4"/>
      <c r="B5" s="93" t="s">
        <v>38</v>
      </c>
      <c r="C5" s="267">
        <f>'Cash-flow 2. év'!N67</f>
        <v>0</v>
      </c>
      <c r="D5" s="298">
        <f>C32</f>
        <v>0</v>
      </c>
      <c r="F5" s="903"/>
      <c r="H5" s="747"/>
    </row>
    <row r="6" spans="1:8" ht="27" customHeight="1">
      <c r="A6" s="4"/>
      <c r="B6" s="94" t="s">
        <v>39</v>
      </c>
      <c r="C6" s="270"/>
      <c r="D6" s="301"/>
      <c r="F6" s="903"/>
      <c r="H6" s="747"/>
    </row>
    <row r="7" spans="1:8" ht="32.25" customHeight="1">
      <c r="A7" s="4"/>
      <c r="B7" s="94" t="s">
        <v>40</v>
      </c>
      <c r="C7" s="270"/>
      <c r="D7" s="301"/>
      <c r="F7" s="903"/>
      <c r="H7" s="747"/>
    </row>
    <row r="8" spans="1:8" ht="32.25" customHeight="1">
      <c r="A8" s="4"/>
      <c r="B8" s="94" t="s">
        <v>43</v>
      </c>
      <c r="C8" s="270"/>
      <c r="D8" s="301"/>
      <c r="F8" s="903"/>
      <c r="H8" s="747"/>
    </row>
    <row r="9" spans="1:8" ht="32.25" customHeight="1">
      <c r="A9" s="4"/>
      <c r="B9" s="94" t="s">
        <v>44</v>
      </c>
      <c r="C9" s="270"/>
      <c r="D9" s="301"/>
      <c r="F9" s="903"/>
      <c r="H9" s="747"/>
    </row>
    <row r="10" spans="1:8" ht="32.25" customHeight="1" thickBot="1">
      <c r="A10" s="4"/>
      <c r="B10" s="84" t="s">
        <v>45</v>
      </c>
      <c r="C10" s="271">
        <f t="shared" ref="C10:D10" si="0">SUM(C6:C9)</f>
        <v>0</v>
      </c>
      <c r="D10" s="272">
        <f t="shared" si="0"/>
        <v>0</v>
      </c>
      <c r="F10" s="903"/>
      <c r="H10" s="747"/>
    </row>
    <row r="11" spans="1:8" ht="9" customHeight="1" thickBot="1">
      <c r="A11" s="4"/>
      <c r="B11" s="315"/>
      <c r="C11" s="894"/>
      <c r="D11" s="895"/>
      <c r="F11"/>
      <c r="H11" s="747"/>
    </row>
    <row r="12" spans="1:8" ht="32.25" customHeight="1" thickBot="1">
      <c r="A12" s="4"/>
      <c r="B12" s="89" t="s">
        <v>46</v>
      </c>
      <c r="C12" s="91"/>
      <c r="D12" s="92"/>
      <c r="F12" s="901"/>
      <c r="H12" s="747"/>
    </row>
    <row r="13" spans="1:8" ht="25.5" customHeight="1">
      <c r="A13" s="96"/>
      <c r="B13" s="115" t="s">
        <v>181</v>
      </c>
      <c r="C13" s="282"/>
      <c r="D13" s="300"/>
      <c r="F13" s="901"/>
      <c r="H13" s="747"/>
    </row>
    <row r="14" spans="1:8" ht="37.5" customHeight="1">
      <c r="A14" s="97"/>
      <c r="B14" s="110" t="s">
        <v>182</v>
      </c>
      <c r="C14" s="270"/>
      <c r="D14" s="301"/>
      <c r="F14" s="901"/>
      <c r="H14" s="747"/>
    </row>
    <row r="15" spans="1:8" ht="37.5" customHeight="1">
      <c r="A15" s="97"/>
      <c r="B15" s="110" t="s">
        <v>183</v>
      </c>
      <c r="C15" s="270"/>
      <c r="D15" s="301"/>
      <c r="F15" s="901"/>
      <c r="H15" s="667"/>
    </row>
    <row r="16" spans="1:8" ht="34.5" customHeight="1">
      <c r="A16" s="97"/>
      <c r="B16" s="110" t="s">
        <v>184</v>
      </c>
      <c r="C16" s="270"/>
      <c r="D16" s="301"/>
      <c r="F16" s="901"/>
      <c r="H16" s="667"/>
    </row>
    <row r="17" spans="1:8" ht="27.75" customHeight="1">
      <c r="A17" s="97"/>
      <c r="B17" s="110" t="s">
        <v>185</v>
      </c>
      <c r="C17" s="270"/>
      <c r="D17" s="301"/>
      <c r="F17" s="901"/>
      <c r="H17" s="667"/>
    </row>
    <row r="18" spans="1:8" ht="18.75" customHeight="1">
      <c r="A18" s="97"/>
      <c r="B18" s="110" t="s">
        <v>178</v>
      </c>
      <c r="C18" s="270"/>
      <c r="D18" s="301"/>
      <c r="F18" s="901"/>
      <c r="H18" s="667"/>
    </row>
    <row r="19" spans="1:8" ht="24" customHeight="1">
      <c r="A19" s="97"/>
      <c r="B19" s="110" t="s">
        <v>174</v>
      </c>
      <c r="C19" s="270"/>
      <c r="D19" s="301"/>
      <c r="F19" s="901"/>
      <c r="H19" s="667"/>
    </row>
    <row r="20" spans="1:8" ht="41.25" customHeight="1">
      <c r="A20" s="97"/>
      <c r="B20" s="110" t="s">
        <v>1074</v>
      </c>
      <c r="C20" s="270"/>
      <c r="D20" s="301"/>
      <c r="F20" s="901"/>
      <c r="H20" s="667"/>
    </row>
    <row r="21" spans="1:8" ht="30" customHeight="1">
      <c r="A21" s="97"/>
      <c r="B21" s="110" t="s">
        <v>164</v>
      </c>
      <c r="C21" s="270"/>
      <c r="D21" s="301"/>
      <c r="F21" s="901"/>
      <c r="H21" s="667"/>
    </row>
    <row r="22" spans="1:8" ht="30" customHeight="1">
      <c r="A22" s="97"/>
      <c r="B22" s="110" t="s">
        <v>186</v>
      </c>
      <c r="C22" s="270"/>
      <c r="D22" s="301"/>
      <c r="F22" s="901"/>
      <c r="H22" s="667"/>
    </row>
    <row r="23" spans="1:8" ht="33.75" customHeight="1">
      <c r="A23" s="97"/>
      <c r="B23" s="110" t="s">
        <v>47</v>
      </c>
      <c r="C23" s="270"/>
      <c r="D23" s="301"/>
      <c r="F23" s="901"/>
      <c r="H23" s="667"/>
    </row>
    <row r="24" spans="1:8" ht="27.75" customHeight="1">
      <c r="A24" s="97"/>
      <c r="B24" s="110" t="s">
        <v>1045</v>
      </c>
      <c r="C24" s="270"/>
      <c r="D24" s="301"/>
      <c r="F24" s="901"/>
      <c r="H24" s="667"/>
    </row>
    <row r="25" spans="1:8" ht="27.75" customHeight="1">
      <c r="A25" s="97"/>
      <c r="B25" s="338"/>
      <c r="C25" s="270"/>
      <c r="D25" s="301"/>
      <c r="F25" s="901"/>
      <c r="H25" s="667"/>
    </row>
    <row r="26" spans="1:8" ht="27" customHeight="1">
      <c r="A26" s="97"/>
      <c r="B26" s="360"/>
      <c r="C26" s="270"/>
      <c r="D26" s="301"/>
      <c r="F26" s="901"/>
      <c r="H26" s="667"/>
    </row>
    <row r="27" spans="1:8" ht="27" customHeight="1">
      <c r="A27" s="97"/>
      <c r="B27" s="360"/>
      <c r="C27" s="291"/>
      <c r="D27" s="302"/>
      <c r="F27" s="901"/>
      <c r="H27" s="667"/>
    </row>
    <row r="28" spans="1:8" ht="39" customHeight="1" thickBot="1">
      <c r="A28" s="98"/>
      <c r="B28" s="114" t="s">
        <v>48</v>
      </c>
      <c r="C28" s="293"/>
      <c r="D28" s="303"/>
      <c r="F28" s="901"/>
      <c r="H28" s="667"/>
    </row>
    <row r="29" spans="1:8" ht="48.75" customHeight="1" thickBot="1">
      <c r="A29" s="4"/>
      <c r="B29" s="65" t="s">
        <v>49</v>
      </c>
      <c r="C29" s="279">
        <f>SUM(C13:C28)</f>
        <v>0</v>
      </c>
      <c r="D29" s="280">
        <f>SUM(D13:D28)</f>
        <v>0</v>
      </c>
      <c r="F29" s="901"/>
      <c r="H29" s="667"/>
    </row>
    <row r="30" spans="1:8" ht="57.75" customHeight="1" thickBot="1">
      <c r="A30" s="4"/>
      <c r="B30" s="59" t="s">
        <v>50</v>
      </c>
      <c r="C30" s="281">
        <f>C28-C9</f>
        <v>0</v>
      </c>
      <c r="D30" s="316">
        <f>D28-D9</f>
        <v>0</v>
      </c>
      <c r="F30" s="902"/>
      <c r="H30" s="667"/>
    </row>
    <row r="31" spans="1:8" ht="40.5" customHeight="1" thickBot="1">
      <c r="A31" s="4"/>
      <c r="B31" s="59" t="s">
        <v>51</v>
      </c>
      <c r="C31" s="279">
        <f>SUM(C6:C8)-SUM(C13:C27)</f>
        <v>0</v>
      </c>
      <c r="D31" s="280">
        <f>SUM(D6:D8)-SUM(D13:D27)</f>
        <v>0</v>
      </c>
      <c r="F31" s="902"/>
      <c r="H31" s="667"/>
    </row>
    <row r="32" spans="1:8" ht="45" customHeight="1" thickBot="1">
      <c r="A32" s="4"/>
      <c r="B32" s="59" t="s">
        <v>52</v>
      </c>
      <c r="C32" s="279">
        <f>C5+C10-C29+C30</f>
        <v>0</v>
      </c>
      <c r="D32" s="280">
        <f>D5+D10-D29+D30</f>
        <v>0</v>
      </c>
      <c r="F32" s="902"/>
      <c r="H32" s="667"/>
    </row>
    <row r="33" spans="2:8">
      <c r="B33" s="19"/>
      <c r="C33" s="38"/>
      <c r="D33" s="38"/>
      <c r="H33" s="667"/>
    </row>
    <row r="34" spans="2:8" ht="168" customHeight="1">
      <c r="B34" s="177"/>
      <c r="C34" s="46"/>
      <c r="D34" s="46"/>
      <c r="H34" s="667"/>
    </row>
    <row r="35" spans="2:8" ht="39" customHeight="1">
      <c r="B35" s="40"/>
      <c r="C35" s="44"/>
      <c r="D35" s="44"/>
      <c r="H35" s="667"/>
    </row>
    <row r="36" spans="2:8" ht="20.25">
      <c r="B36" s="67"/>
      <c r="C36" s="43"/>
      <c r="D36" s="43"/>
      <c r="H36" s="667"/>
    </row>
    <row r="37" spans="2:8" ht="25.5" customHeight="1">
      <c r="B37" s="67"/>
      <c r="C37" s="43"/>
      <c r="D37" s="43"/>
      <c r="H37" s="667"/>
    </row>
    <row r="38" spans="2:8" ht="13.5" customHeight="1">
      <c r="B38" s="41"/>
      <c r="C38" s="41"/>
      <c r="D38" s="41"/>
      <c r="H38" s="667"/>
    </row>
    <row r="39" spans="2:8" ht="33" customHeight="1">
      <c r="B39" s="178"/>
      <c r="C39" s="43"/>
      <c r="D39" s="43"/>
      <c r="H39" s="667"/>
    </row>
    <row r="40" spans="2:8" ht="33.75" customHeight="1">
      <c r="B40" s="43"/>
      <c r="C40" s="44"/>
      <c r="D40" s="44"/>
      <c r="H40" s="667"/>
    </row>
    <row r="41" spans="2:8" ht="20.25">
      <c r="B41" s="43"/>
      <c r="C41" s="44"/>
      <c r="D41" s="44"/>
      <c r="H41" s="667"/>
    </row>
    <row r="42" spans="2:8" ht="20.25">
      <c r="B42" s="67"/>
      <c r="C42" s="43"/>
      <c r="D42" s="43"/>
      <c r="H42" s="667"/>
    </row>
    <row r="43" spans="2:8">
      <c r="H43" s="667"/>
    </row>
    <row r="44" spans="2:8">
      <c r="H44" s="667"/>
    </row>
    <row r="45" spans="2:8">
      <c r="H45" s="667"/>
    </row>
    <row r="46" spans="2:8">
      <c r="H46" s="667"/>
    </row>
    <row r="47" spans="2:8">
      <c r="H47" s="667"/>
    </row>
    <row r="48" spans="2:8">
      <c r="H48" s="667"/>
    </row>
    <row r="49" spans="8:8">
      <c r="H49" s="667"/>
    </row>
    <row r="50" spans="8:8">
      <c r="H50" s="667"/>
    </row>
    <row r="51" spans="8:8">
      <c r="H51" s="667"/>
    </row>
    <row r="52" spans="8:8">
      <c r="H52" s="667"/>
    </row>
    <row r="53" spans="8:8">
      <c r="H53" s="667"/>
    </row>
    <row r="54" spans="8:8">
      <c r="H54" s="667"/>
    </row>
    <row r="55" spans="8:8">
      <c r="H55" s="667"/>
    </row>
    <row r="56" spans="8:8">
      <c r="H56" s="667"/>
    </row>
    <row r="57" spans="8:8">
      <c r="H57" s="667"/>
    </row>
    <row r="58" spans="8:8">
      <c r="H58" s="667"/>
    </row>
    <row r="59" spans="8:8">
      <c r="H59" s="667"/>
    </row>
    <row r="60" spans="8:8">
      <c r="H60" s="667"/>
    </row>
    <row r="61" spans="8:8">
      <c r="H61" s="667"/>
    </row>
    <row r="62" spans="8:8">
      <c r="H62" s="667"/>
    </row>
    <row r="63" spans="8:8">
      <c r="H63" s="667"/>
    </row>
    <row r="64" spans="8:8">
      <c r="H64" s="667"/>
    </row>
    <row r="65" spans="8:8">
      <c r="H65" s="667"/>
    </row>
  </sheetData>
  <sheetProtection formatCells="0" formatRows="0"/>
  <mergeCells count="8">
    <mergeCell ref="F12:F29"/>
    <mergeCell ref="F30:F32"/>
    <mergeCell ref="H2:H65"/>
    <mergeCell ref="B1:D1"/>
    <mergeCell ref="B2:D2"/>
    <mergeCell ref="F2:F3"/>
    <mergeCell ref="F4:F10"/>
    <mergeCell ref="C11:D11"/>
  </mergeCells>
  <dataValidations count="1">
    <dataValidation type="whole" allowBlank="1" showInputMessage="1" showErrorMessage="1" sqref="C12:D12 C7:D8">
      <formula1>0</formula1>
      <formula2>100000000</formula2>
    </dataValidation>
  </dataValidations>
  <printOptions horizontalCentered="1" verticalCentered="1"/>
  <pageMargins left="0.23622047244094491" right="0.23622047244094491" top="0.74803149606299213" bottom="0.94488188976377963" header="0.31496062992125984" footer="0.31496062992125984"/>
  <pageSetup paperSize="9" scale="53"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rgb="FFFFC000"/>
    <pageSetUpPr fitToPage="1"/>
  </sheetPr>
  <dimension ref="A1:K76"/>
  <sheetViews>
    <sheetView view="pageBreakPreview" zoomScale="70" zoomScaleNormal="70" zoomScaleSheetLayoutView="70" zoomScalePageLayoutView="10" workbookViewId="0">
      <selection activeCell="B35" sqref="B1:F1048576"/>
    </sheetView>
  </sheetViews>
  <sheetFormatPr defaultColWidth="9.140625" defaultRowHeight="15"/>
  <cols>
    <col min="1" max="1" width="4.28515625" style="6" customWidth="1"/>
    <col min="2" max="2" width="6.5703125" style="7" customWidth="1"/>
    <col min="3" max="3" width="79.42578125" style="7" customWidth="1"/>
    <col min="4" max="7" width="19.7109375" style="6" customWidth="1"/>
    <col min="8" max="8" width="9.140625" style="6"/>
    <col min="9" max="9" width="140.5703125" style="3" customWidth="1"/>
    <col min="10" max="10" width="9.140625" style="6"/>
    <col min="11" max="11" width="80.85546875" style="3" hidden="1" customWidth="1"/>
    <col min="12" max="16384" width="9.140625" style="6"/>
  </cols>
  <sheetData>
    <row r="1" spans="1:11" ht="113.25" customHeight="1" thickBot="1">
      <c r="A1" s="4"/>
      <c r="B1" s="627" t="s">
        <v>243</v>
      </c>
      <c r="C1" s="628"/>
      <c r="D1" s="628"/>
      <c r="E1" s="628"/>
      <c r="F1" s="628"/>
      <c r="G1" s="629"/>
      <c r="I1" s="68" t="s">
        <v>144</v>
      </c>
      <c r="K1" s="70" t="s">
        <v>135</v>
      </c>
    </row>
    <row r="2" spans="1:11" ht="42.75" customHeight="1" thickBot="1">
      <c r="A2" s="4"/>
      <c r="B2" s="904" t="s">
        <v>1073</v>
      </c>
      <c r="C2" s="905"/>
      <c r="D2" s="905"/>
      <c r="E2" s="905"/>
      <c r="F2" s="905"/>
      <c r="G2" s="906"/>
      <c r="I2" s="350"/>
      <c r="K2" s="351"/>
    </row>
    <row r="3" spans="1:11" s="7" customFormat="1" ht="33" customHeight="1">
      <c r="A3" s="4"/>
      <c r="B3" s="320"/>
      <c r="C3" s="337" t="s">
        <v>53</v>
      </c>
      <c r="D3" s="217" t="s">
        <v>118</v>
      </c>
      <c r="E3" s="217" t="s">
        <v>125</v>
      </c>
      <c r="F3" s="217" t="s">
        <v>126</v>
      </c>
      <c r="G3" s="218" t="s">
        <v>127</v>
      </c>
      <c r="I3" s="603" t="s">
        <v>1115</v>
      </c>
      <c r="K3" s="666" t="s">
        <v>311</v>
      </c>
    </row>
    <row r="4" spans="1:11" ht="31.5" customHeight="1">
      <c r="A4" s="4"/>
      <c r="B4" s="321" t="s">
        <v>54</v>
      </c>
      <c r="C4" s="317" t="s">
        <v>55</v>
      </c>
      <c r="D4" s="324"/>
      <c r="E4" s="324"/>
      <c r="F4" s="324"/>
      <c r="G4" s="325"/>
      <c r="I4" s="620"/>
      <c r="K4" s="667"/>
    </row>
    <row r="5" spans="1:11" ht="31.5" customHeight="1">
      <c r="A5" s="4"/>
      <c r="B5" s="321" t="s">
        <v>56</v>
      </c>
      <c r="C5" s="317" t="s">
        <v>57</v>
      </c>
      <c r="D5" s="324"/>
      <c r="E5" s="324"/>
      <c r="F5" s="324"/>
      <c r="G5" s="325"/>
      <c r="I5" s="675"/>
      <c r="K5" s="667"/>
    </row>
    <row r="6" spans="1:11" ht="31.5" customHeight="1">
      <c r="A6" s="4"/>
      <c r="B6" s="321" t="s">
        <v>58</v>
      </c>
      <c r="C6" s="317" t="s">
        <v>59</v>
      </c>
      <c r="D6" s="324"/>
      <c r="E6" s="324"/>
      <c r="F6" s="324"/>
      <c r="G6" s="325"/>
      <c r="I6" s="675"/>
      <c r="K6" s="667"/>
    </row>
    <row r="7" spans="1:11" ht="31.5" customHeight="1">
      <c r="A7" s="4"/>
      <c r="B7" s="322" t="s">
        <v>60</v>
      </c>
      <c r="C7" s="318" t="s">
        <v>61</v>
      </c>
      <c r="D7" s="270"/>
      <c r="E7" s="270"/>
      <c r="F7" s="270"/>
      <c r="G7" s="301"/>
      <c r="I7" s="675"/>
      <c r="K7" s="667"/>
    </row>
    <row r="8" spans="1:11" ht="31.5" customHeight="1">
      <c r="A8" s="4"/>
      <c r="B8" s="322" t="s">
        <v>62</v>
      </c>
      <c r="C8" s="318" t="s">
        <v>63</v>
      </c>
      <c r="D8" s="268">
        <f>SUM(D9:D15)</f>
        <v>0</v>
      </c>
      <c r="E8" s="268">
        <f t="shared" ref="E8:F8" si="0">SUM(E9:E15)</f>
        <v>0</v>
      </c>
      <c r="F8" s="268">
        <f t="shared" si="0"/>
        <v>0</v>
      </c>
      <c r="G8" s="269">
        <f>SUM(G9:G15)</f>
        <v>0</v>
      </c>
      <c r="I8" s="675"/>
      <c r="K8" s="667"/>
    </row>
    <row r="9" spans="1:11" ht="31.5" customHeight="1">
      <c r="A9" s="4"/>
      <c r="B9" s="322" t="s">
        <v>64</v>
      </c>
      <c r="C9" s="336" t="s">
        <v>1034</v>
      </c>
      <c r="D9" s="270"/>
      <c r="E9" s="270"/>
      <c r="F9" s="270"/>
      <c r="G9" s="301"/>
      <c r="I9" s="675"/>
      <c r="K9" s="667"/>
    </row>
    <row r="10" spans="1:11" ht="31.5" customHeight="1">
      <c r="A10" s="4"/>
      <c r="B10" s="322" t="s">
        <v>65</v>
      </c>
      <c r="C10" s="336" t="s">
        <v>246</v>
      </c>
      <c r="D10" s="270"/>
      <c r="E10" s="270"/>
      <c r="F10" s="270"/>
      <c r="G10" s="301"/>
      <c r="I10" s="675"/>
      <c r="K10" s="667"/>
    </row>
    <row r="11" spans="1:11" ht="31.5" customHeight="1">
      <c r="A11" s="4"/>
      <c r="B11" s="322" t="s">
        <v>1040</v>
      </c>
      <c r="C11" s="336" t="s">
        <v>1035</v>
      </c>
      <c r="D11" s="270"/>
      <c r="E11" s="270"/>
      <c r="F11" s="270"/>
      <c r="G11" s="301"/>
      <c r="I11" s="675"/>
      <c r="K11" s="667"/>
    </row>
    <row r="12" spans="1:11" ht="31.5" customHeight="1">
      <c r="A12" s="4"/>
      <c r="B12" s="322" t="s">
        <v>1041</v>
      </c>
      <c r="C12" s="336" t="s">
        <v>1036</v>
      </c>
      <c r="D12" s="270"/>
      <c r="E12" s="270"/>
      <c r="F12" s="270"/>
      <c r="G12" s="301"/>
      <c r="I12" s="675"/>
      <c r="K12" s="667"/>
    </row>
    <row r="13" spans="1:11" ht="31.5" customHeight="1">
      <c r="A13" s="4"/>
      <c r="B13" s="322" t="s">
        <v>1042</v>
      </c>
      <c r="C13" s="336" t="s">
        <v>1038</v>
      </c>
      <c r="D13" s="270"/>
      <c r="E13" s="270"/>
      <c r="F13" s="270"/>
      <c r="G13" s="301"/>
      <c r="I13" s="675"/>
      <c r="K13" s="667"/>
    </row>
    <row r="14" spans="1:11" ht="31.5" customHeight="1">
      <c r="A14" s="4"/>
      <c r="B14" s="322" t="s">
        <v>1043</v>
      </c>
      <c r="C14" s="336" t="s">
        <v>1037</v>
      </c>
      <c r="D14" s="270"/>
      <c r="E14" s="270"/>
      <c r="F14" s="270"/>
      <c r="G14" s="301"/>
      <c r="I14" s="675"/>
      <c r="K14" s="667"/>
    </row>
    <row r="15" spans="1:11" ht="31.5" customHeight="1">
      <c r="A15" s="4"/>
      <c r="B15" s="322" t="s">
        <v>1044</v>
      </c>
      <c r="C15" s="336" t="s">
        <v>1039</v>
      </c>
      <c r="D15" s="270"/>
      <c r="E15" s="270"/>
      <c r="F15" s="270"/>
      <c r="G15" s="301"/>
      <c r="H15" s="7"/>
      <c r="I15" s="675"/>
      <c r="K15" s="667"/>
    </row>
    <row r="16" spans="1:11" ht="31.5" customHeight="1">
      <c r="A16" s="4"/>
      <c r="B16" s="322" t="s">
        <v>66</v>
      </c>
      <c r="C16" s="318" t="s">
        <v>67</v>
      </c>
      <c r="D16" s="270"/>
      <c r="E16" s="270"/>
      <c r="F16" s="270"/>
      <c r="G16" s="301"/>
      <c r="I16" s="675"/>
      <c r="K16" s="667"/>
    </row>
    <row r="17" spans="1:11" ht="31.5" customHeight="1">
      <c r="A17" s="4"/>
      <c r="B17" s="322" t="s">
        <v>1072</v>
      </c>
      <c r="C17" s="318" t="s">
        <v>68</v>
      </c>
      <c r="D17" s="270"/>
      <c r="E17" s="270"/>
      <c r="F17" s="270"/>
      <c r="G17" s="301"/>
      <c r="I17" s="675"/>
      <c r="K17" s="667"/>
    </row>
    <row r="18" spans="1:11" ht="31.5" customHeight="1">
      <c r="A18" s="4"/>
      <c r="B18" s="322" t="s">
        <v>69</v>
      </c>
      <c r="C18" s="318" t="s">
        <v>70</v>
      </c>
      <c r="D18" s="270"/>
      <c r="E18" s="270"/>
      <c r="F18" s="270"/>
      <c r="G18" s="301"/>
      <c r="I18" s="675"/>
      <c r="K18" s="667"/>
    </row>
    <row r="19" spans="1:11" ht="31.5" customHeight="1">
      <c r="A19" s="4"/>
      <c r="B19" s="321" t="s">
        <v>71</v>
      </c>
      <c r="C19" s="317" t="s">
        <v>72</v>
      </c>
      <c r="D19" s="319">
        <f>D7+D8+D16+D17+D18</f>
        <v>0</v>
      </c>
      <c r="E19" s="319">
        <f t="shared" ref="E19:F19" si="1">E7+E8+E16+E17+E18</f>
        <v>0</v>
      </c>
      <c r="F19" s="319">
        <f t="shared" si="1"/>
        <v>0</v>
      </c>
      <c r="G19" s="323">
        <f>G7+G8+G16+G17+G18</f>
        <v>0</v>
      </c>
      <c r="I19" s="675"/>
      <c r="K19" s="667"/>
    </row>
    <row r="20" spans="1:11" ht="31.5" customHeight="1">
      <c r="A20" s="4"/>
      <c r="B20" s="322" t="s">
        <v>73</v>
      </c>
      <c r="C20" s="318" t="s">
        <v>74</v>
      </c>
      <c r="D20" s="270"/>
      <c r="E20" s="270"/>
      <c r="F20" s="270"/>
      <c r="G20" s="301"/>
      <c r="I20" s="675"/>
      <c r="K20" s="667"/>
    </row>
    <row r="21" spans="1:11" ht="31.5" customHeight="1">
      <c r="A21" s="4"/>
      <c r="B21" s="322" t="s">
        <v>75</v>
      </c>
      <c r="C21" s="318" t="s">
        <v>76</v>
      </c>
      <c r="D21" s="270"/>
      <c r="E21" s="270"/>
      <c r="F21" s="270"/>
      <c r="G21" s="301"/>
      <c r="I21" s="675"/>
      <c r="K21" s="667"/>
    </row>
    <row r="22" spans="1:11" ht="31.5" customHeight="1">
      <c r="A22" s="4"/>
      <c r="B22" s="322" t="s">
        <v>77</v>
      </c>
      <c r="C22" s="318" t="s">
        <v>78</v>
      </c>
      <c r="D22" s="270"/>
      <c r="E22" s="270"/>
      <c r="F22" s="270"/>
      <c r="G22" s="301"/>
      <c r="I22" s="675"/>
      <c r="K22" s="667"/>
    </row>
    <row r="23" spans="1:11" ht="31.5" customHeight="1">
      <c r="A23" s="4"/>
      <c r="B23" s="321" t="s">
        <v>79</v>
      </c>
      <c r="C23" s="317" t="s">
        <v>80</v>
      </c>
      <c r="D23" s="319">
        <f>SUM(D20:D22)</f>
        <v>0</v>
      </c>
      <c r="E23" s="319">
        <f t="shared" ref="E23:G23" si="2">SUM(E20:E22)</f>
        <v>0</v>
      </c>
      <c r="F23" s="319">
        <f t="shared" si="2"/>
        <v>0</v>
      </c>
      <c r="G23" s="323">
        <f t="shared" si="2"/>
        <v>0</v>
      </c>
      <c r="I23" s="675"/>
      <c r="K23" s="667"/>
    </row>
    <row r="24" spans="1:11" ht="31.5" customHeight="1">
      <c r="A24" s="4"/>
      <c r="B24" s="321" t="s">
        <v>81</v>
      </c>
      <c r="C24" s="317" t="s">
        <v>82</v>
      </c>
      <c r="D24" s="324"/>
      <c r="E24" s="324"/>
      <c r="F24" s="324"/>
      <c r="G24" s="325"/>
      <c r="I24" s="675"/>
      <c r="K24" s="667"/>
    </row>
    <row r="25" spans="1:11" ht="31.5" customHeight="1" thickBot="1">
      <c r="A25" s="4"/>
      <c r="B25" s="326" t="s">
        <v>83</v>
      </c>
      <c r="C25" s="317" t="s">
        <v>84</v>
      </c>
      <c r="D25" s="327"/>
      <c r="E25" s="327"/>
      <c r="F25" s="327"/>
      <c r="G25" s="328"/>
      <c r="I25" s="675"/>
      <c r="K25" s="667"/>
    </row>
    <row r="26" spans="1:11" ht="50.25" customHeight="1" thickBot="1">
      <c r="A26" s="4"/>
      <c r="B26" s="330" t="s">
        <v>85</v>
      </c>
      <c r="C26" s="331" t="s">
        <v>86</v>
      </c>
      <c r="D26" s="332">
        <f>+D4+D5+D6-D19-D23-D24-D25</f>
        <v>0</v>
      </c>
      <c r="E26" s="332">
        <f t="shared" ref="E26:G26" si="3">+E4+E5+E6-E19-E23-E24-E25</f>
        <v>0</v>
      </c>
      <c r="F26" s="332">
        <f t="shared" si="3"/>
        <v>0</v>
      </c>
      <c r="G26" s="299">
        <f t="shared" si="3"/>
        <v>0</v>
      </c>
      <c r="I26" s="675"/>
      <c r="K26" s="667"/>
    </row>
    <row r="27" spans="1:11" ht="29.25" customHeight="1">
      <c r="A27" s="4"/>
      <c r="B27" s="329" t="s">
        <v>87</v>
      </c>
      <c r="C27" s="317" t="s">
        <v>88</v>
      </c>
      <c r="D27" s="348"/>
      <c r="E27" s="348"/>
      <c r="F27" s="348"/>
      <c r="G27" s="349"/>
      <c r="I27" s="675"/>
      <c r="K27" s="667"/>
    </row>
    <row r="28" spans="1:11" ht="31.5" customHeight="1" thickBot="1">
      <c r="A28" s="4"/>
      <c r="B28" s="326" t="s">
        <v>89</v>
      </c>
      <c r="C28" s="317" t="s">
        <v>90</v>
      </c>
      <c r="D28" s="327"/>
      <c r="E28" s="327"/>
      <c r="F28" s="327"/>
      <c r="G28" s="328"/>
      <c r="I28" s="675"/>
      <c r="K28" s="667"/>
    </row>
    <row r="29" spans="1:11" ht="31.5" customHeight="1" thickBot="1">
      <c r="A29" s="4"/>
      <c r="B29" s="330" t="s">
        <v>91</v>
      </c>
      <c r="C29" s="331" t="s">
        <v>92</v>
      </c>
      <c r="D29" s="332">
        <f>+D27-D28</f>
        <v>0</v>
      </c>
      <c r="E29" s="332">
        <f t="shared" ref="E29:G29" si="4">+E27-E28</f>
        <v>0</v>
      </c>
      <c r="F29" s="332">
        <f t="shared" si="4"/>
        <v>0</v>
      </c>
      <c r="G29" s="299">
        <f t="shared" si="4"/>
        <v>0</v>
      </c>
      <c r="I29" s="675"/>
      <c r="K29" s="667"/>
    </row>
    <row r="30" spans="1:11" ht="39.75" customHeight="1" thickBot="1">
      <c r="A30" s="4"/>
      <c r="B30" s="330" t="s">
        <v>93</v>
      </c>
      <c r="C30" s="331" t="s">
        <v>95</v>
      </c>
      <c r="D30" s="332">
        <f>+D26+D29</f>
        <v>0</v>
      </c>
      <c r="E30" s="332">
        <f t="shared" ref="E30:G30" si="5">+E26+E29</f>
        <v>0</v>
      </c>
      <c r="F30" s="332">
        <f t="shared" si="5"/>
        <v>0</v>
      </c>
      <c r="G30" s="299">
        <f t="shared" si="5"/>
        <v>0</v>
      </c>
      <c r="I30" s="675"/>
      <c r="K30" s="667"/>
    </row>
    <row r="31" spans="1:11" ht="31.5" customHeight="1" thickBot="1">
      <c r="A31" s="4"/>
      <c r="B31" s="333" t="s">
        <v>96</v>
      </c>
      <c r="C31" s="317" t="s">
        <v>94</v>
      </c>
      <c r="D31" s="334"/>
      <c r="E31" s="334"/>
      <c r="F31" s="334"/>
      <c r="G31" s="335"/>
      <c r="I31" s="675"/>
      <c r="K31" s="667"/>
    </row>
    <row r="32" spans="1:11" ht="31.5" customHeight="1" thickBot="1">
      <c r="A32" s="4"/>
      <c r="B32" s="330" t="s">
        <v>105</v>
      </c>
      <c r="C32" s="347" t="s">
        <v>106</v>
      </c>
      <c r="D32" s="332">
        <f>+D30-D31</f>
        <v>0</v>
      </c>
      <c r="E32" s="332">
        <f>+E30-E31</f>
        <v>0</v>
      </c>
      <c r="F32" s="332">
        <f>+F30-F31</f>
        <v>0</v>
      </c>
      <c r="G32" s="299">
        <f>+G30-G31</f>
        <v>0</v>
      </c>
      <c r="I32" s="676"/>
      <c r="K32" s="667"/>
    </row>
    <row r="33" spans="9:11" ht="18">
      <c r="I33" s="99"/>
      <c r="K33"/>
    </row>
    <row r="34" spans="9:11" ht="18">
      <c r="I34" s="99"/>
      <c r="K34"/>
    </row>
    <row r="35" spans="9:11" ht="18">
      <c r="I35" s="99"/>
      <c r="K35"/>
    </row>
    <row r="36" spans="9:11" ht="18">
      <c r="I36" s="99"/>
      <c r="K36"/>
    </row>
    <row r="37" spans="9:11" ht="18">
      <c r="I37" s="99"/>
      <c r="K37"/>
    </row>
    <row r="38" spans="9:11" ht="18">
      <c r="I38" s="99"/>
      <c r="K38"/>
    </row>
    <row r="39" spans="9:11" ht="18">
      <c r="I39" s="99"/>
      <c r="K39"/>
    </row>
    <row r="40" spans="9:11" ht="18">
      <c r="I40" s="99"/>
      <c r="K40"/>
    </row>
    <row r="41" spans="9:11" ht="18">
      <c r="I41" s="99"/>
      <c r="K41"/>
    </row>
    <row r="42" spans="9:11" ht="18">
      <c r="I42" s="99"/>
      <c r="K42"/>
    </row>
    <row r="43" spans="9:11" ht="18">
      <c r="I43" s="99"/>
      <c r="K43"/>
    </row>
    <row r="44" spans="9:11" ht="18">
      <c r="I44" s="99"/>
      <c r="K44"/>
    </row>
    <row r="45" spans="9:11" ht="18">
      <c r="I45" s="99"/>
      <c r="K45"/>
    </row>
    <row r="46" spans="9:11" ht="41.25" customHeight="1">
      <c r="I46" s="99"/>
      <c r="K46"/>
    </row>
    <row r="47" spans="9:11" ht="18">
      <c r="I47" s="99"/>
      <c r="K47"/>
    </row>
    <row r="48" spans="9:11" ht="18">
      <c r="I48" s="99"/>
      <c r="K48"/>
    </row>
    <row r="49" spans="4:11" ht="18">
      <c r="I49" s="99"/>
      <c r="K49"/>
    </row>
    <row r="50" spans="4:11" ht="18">
      <c r="D50" s="11"/>
      <c r="I50" s="99"/>
      <c r="K50"/>
    </row>
    <row r="51" spans="4:11" ht="18">
      <c r="I51" s="99"/>
      <c r="K51"/>
    </row>
    <row r="52" spans="4:11" ht="18">
      <c r="I52" s="99"/>
      <c r="K52"/>
    </row>
    <row r="53" spans="4:11" ht="18">
      <c r="I53" s="99"/>
      <c r="K53"/>
    </row>
    <row r="54" spans="4:11" ht="18">
      <c r="I54" s="99"/>
      <c r="K54"/>
    </row>
    <row r="55" spans="4:11" ht="18">
      <c r="I55" s="99"/>
      <c r="K55"/>
    </row>
    <row r="56" spans="4:11" ht="18">
      <c r="I56" s="99"/>
      <c r="K56"/>
    </row>
    <row r="57" spans="4:11" ht="18">
      <c r="I57" s="99"/>
      <c r="K57"/>
    </row>
    <row r="58" spans="4:11" ht="18">
      <c r="I58" s="99"/>
      <c r="K58"/>
    </row>
    <row r="59" spans="4:11" ht="18">
      <c r="I59" s="99"/>
      <c r="K59"/>
    </row>
    <row r="60" spans="4:11" ht="42.75" customHeight="1">
      <c r="I60" s="99"/>
      <c r="K60"/>
    </row>
    <row r="61" spans="4:11" ht="18">
      <c r="I61" s="99"/>
      <c r="K61"/>
    </row>
    <row r="62" spans="4:11" ht="18">
      <c r="I62" s="99"/>
      <c r="K62"/>
    </row>
    <row r="63" spans="4:11" ht="18">
      <c r="I63" s="99"/>
      <c r="K63"/>
    </row>
    <row r="64" spans="4:11" ht="18">
      <c r="I64" s="99"/>
      <c r="K64"/>
    </row>
    <row r="65" spans="9:11" ht="18">
      <c r="I65" s="99"/>
      <c r="K65"/>
    </row>
    <row r="66" spans="9:11" ht="18">
      <c r="I66" s="99"/>
      <c r="K66"/>
    </row>
    <row r="67" spans="9:11" ht="18">
      <c r="I67" s="99"/>
      <c r="K67"/>
    </row>
    <row r="68" spans="9:11" ht="18">
      <c r="I68" s="99"/>
      <c r="K68"/>
    </row>
    <row r="69" spans="9:11" ht="18">
      <c r="I69" s="99"/>
      <c r="K69"/>
    </row>
    <row r="70" spans="9:11" ht="18">
      <c r="I70" s="99"/>
      <c r="K70"/>
    </row>
    <row r="71" spans="9:11" ht="18">
      <c r="I71" s="99"/>
      <c r="K71"/>
    </row>
    <row r="72" spans="9:11" ht="18">
      <c r="I72" s="99"/>
      <c r="K72"/>
    </row>
    <row r="73" spans="9:11" ht="18">
      <c r="I73" s="99"/>
      <c r="K73"/>
    </row>
    <row r="74" spans="9:11">
      <c r="I74" s="902"/>
    </row>
    <row r="75" spans="9:11">
      <c r="I75" s="902"/>
    </row>
    <row r="76" spans="9:11">
      <c r="I76" s="902"/>
    </row>
  </sheetData>
  <sheetProtection formatCells="0" formatRows="0"/>
  <mergeCells count="5">
    <mergeCell ref="K3:K32"/>
    <mergeCell ref="B1:G1"/>
    <mergeCell ref="I74:I76"/>
    <mergeCell ref="I3:I32"/>
    <mergeCell ref="B2:G2"/>
  </mergeCells>
  <dataValidations count="1">
    <dataValidation type="whole" allowBlank="1" showInputMessage="1" showErrorMessage="1" sqref="D4:G32">
      <formula1>-100000000</formula1>
      <formula2>100000000</formula2>
    </dataValidation>
  </dataValidations>
  <printOptions horizontalCentered="1" verticalCentered="1"/>
  <pageMargins left="0.23622047244094491" right="0.23622047244094491" top="0.74803149606299213" bottom="0.94488188976377963" header="0.31496062992125984" footer="0.31496062992125984"/>
  <pageSetup paperSize="9" scale="60"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62" max="16383" man="1"/>
  </row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527"/>
  <sheetViews>
    <sheetView zoomScale="55" zoomScaleNormal="55" workbookViewId="0">
      <selection activeCell="F5" sqref="F5"/>
    </sheetView>
  </sheetViews>
  <sheetFormatPr defaultColWidth="9.140625" defaultRowHeight="15"/>
  <cols>
    <col min="1" max="1" width="24.42578125" style="563" customWidth="1"/>
    <col min="2" max="2" width="5.85546875" style="563" bestFit="1" customWidth="1"/>
    <col min="3" max="3" width="69.85546875" style="563" bestFit="1" customWidth="1"/>
    <col min="4" max="4" width="26" style="563" bestFit="1" customWidth="1"/>
    <col min="5" max="5" width="21.140625" style="563" bestFit="1" customWidth="1"/>
    <col min="6" max="6" width="20.5703125" style="563" bestFit="1" customWidth="1"/>
    <col min="7" max="7" width="67" style="563" customWidth="1"/>
    <col min="8" max="61" width="9.140625" style="562"/>
    <col min="62" max="16384" width="9.140625" style="563"/>
  </cols>
  <sheetData>
    <row r="1" spans="1:61" s="367" customFormat="1" ht="21">
      <c r="A1" s="361"/>
      <c r="B1" s="362"/>
      <c r="C1" s="363"/>
      <c r="D1" s="364"/>
      <c r="E1" s="364"/>
      <c r="F1" s="364"/>
      <c r="G1" s="365"/>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row>
    <row r="2" spans="1:61" s="367" customFormat="1" ht="84.75" thickBot="1">
      <c r="A2" s="368"/>
      <c r="B2" s="369"/>
      <c r="C2" s="370">
        <f>+Fedlap!$C$7</f>
        <v>0</v>
      </c>
      <c r="D2" s="371" t="s">
        <v>1118</v>
      </c>
      <c r="E2" s="371" t="s">
        <v>1119</v>
      </c>
      <c r="F2" s="371" t="s">
        <v>1120</v>
      </c>
      <c r="G2" s="372" t="s">
        <v>1121</v>
      </c>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row>
    <row r="3" spans="1:61" s="367" customFormat="1" ht="40.5">
      <c r="A3" s="373" t="s">
        <v>1122</v>
      </c>
      <c r="B3" s="374" t="s">
        <v>1123</v>
      </c>
      <c r="C3" s="375" t="s">
        <v>1124</v>
      </c>
      <c r="D3" s="376"/>
      <c r="E3" s="376"/>
      <c r="F3" s="377"/>
      <c r="G3" s="378"/>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row>
    <row r="4" spans="1:61" s="367" customFormat="1" ht="26.25">
      <c r="A4" s="379"/>
      <c r="B4" s="380" t="s">
        <v>1125</v>
      </c>
      <c r="C4" s="381" t="s">
        <v>1126</v>
      </c>
      <c r="D4" s="382"/>
      <c r="E4" s="382"/>
      <c r="F4" s="383"/>
      <c r="G4" s="384"/>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row>
    <row r="5" spans="1:61" s="367" customFormat="1" ht="26.25">
      <c r="A5" s="379"/>
      <c r="B5" s="380" t="s">
        <v>1127</v>
      </c>
      <c r="C5" s="381" t="s">
        <v>1128</v>
      </c>
      <c r="D5" s="385"/>
      <c r="E5" s="385"/>
      <c r="F5" s="386"/>
      <c r="G5" s="384"/>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row>
    <row r="6" spans="1:61" s="367" customFormat="1" ht="26.25">
      <c r="A6" s="387"/>
      <c r="B6" s="388" t="s">
        <v>1129</v>
      </c>
      <c r="C6" s="389" t="s">
        <v>1130</v>
      </c>
      <c r="D6" s="390"/>
      <c r="E6" s="390"/>
      <c r="F6" s="391"/>
      <c r="G6" s="384"/>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row>
    <row r="7" spans="1:61" s="367" customFormat="1" ht="26.25">
      <c r="A7" s="387"/>
      <c r="B7" s="388" t="s">
        <v>1131</v>
      </c>
      <c r="C7" s="389" t="s">
        <v>1132</v>
      </c>
      <c r="D7" s="390"/>
      <c r="E7" s="390"/>
      <c r="F7" s="391"/>
      <c r="G7" s="384"/>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row>
    <row r="8" spans="1:61" s="367" customFormat="1" ht="27" thickBot="1">
      <c r="A8" s="392"/>
      <c r="B8" s="393" t="s">
        <v>1133</v>
      </c>
      <c r="C8" s="394" t="s">
        <v>1134</v>
      </c>
      <c r="D8" s="395" t="s">
        <v>1135</v>
      </c>
      <c r="E8" s="395" t="s">
        <v>1136</v>
      </c>
      <c r="F8" s="396"/>
      <c r="G8" s="397"/>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row>
    <row r="9" spans="1:61" s="403" customFormat="1" ht="21.75" thickBot="1">
      <c r="A9" s="398"/>
      <c r="B9" s="399" t="s">
        <v>1123</v>
      </c>
      <c r="C9" s="400" t="s">
        <v>1137</v>
      </c>
      <c r="D9" s="401" t="s">
        <v>1116</v>
      </c>
      <c r="E9" s="401" t="str">
        <f>+Fedlap!$B$36</f>
        <v>5.0</v>
      </c>
      <c r="F9" s="401"/>
      <c r="G9" s="402" t="str">
        <f>IF(E9=D9, "OK", "Ön  nem az aktuális 5. verziószámú sablonban nyújtotta be Üzleti tervét.")</f>
        <v>OK</v>
      </c>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row>
    <row r="10" spans="1:61" s="409" customFormat="1" ht="41.25" hidden="1" thickBot="1">
      <c r="A10" s="404" t="s">
        <v>192</v>
      </c>
      <c r="B10" s="405"/>
      <c r="C10" s="406"/>
      <c r="D10" s="407"/>
      <c r="E10" s="407"/>
      <c r="F10" s="407"/>
      <c r="G10" s="408"/>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row>
    <row r="11" spans="1:61" s="416" customFormat="1" ht="82.5" customHeight="1" thickBot="1">
      <c r="A11" s="410" t="s">
        <v>194</v>
      </c>
      <c r="B11" s="411" t="s">
        <v>1125</v>
      </c>
      <c r="C11" s="412" t="s">
        <v>1138</v>
      </c>
      <c r="D11" s="413">
        <f>+'Vállalkozás bemutatása'!$C$11</f>
        <v>0</v>
      </c>
      <c r="E11" s="413">
        <f>+'Vállalkozás bemutatása'!$C$12</f>
        <v>0</v>
      </c>
      <c r="F11" s="414"/>
      <c r="G11" s="415" t="s">
        <v>1139</v>
      </c>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row>
    <row r="12" spans="1:61" s="422" customFormat="1" ht="21.75" hidden="1" thickBot="1">
      <c r="A12" s="417"/>
      <c r="B12" s="418"/>
      <c r="C12" s="419"/>
      <c r="D12" s="420"/>
      <c r="E12" s="420"/>
      <c r="F12" s="420"/>
      <c r="G12" s="421" t="s">
        <v>1140</v>
      </c>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row>
    <row r="13" spans="1:61" s="422" customFormat="1" ht="21.75" hidden="1" thickBot="1">
      <c r="A13" s="417"/>
      <c r="B13" s="418"/>
      <c r="C13" s="419"/>
      <c r="D13" s="420"/>
      <c r="E13" s="420"/>
      <c r="F13" s="420"/>
      <c r="G13" s="423"/>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row>
    <row r="14" spans="1:61" s="422" customFormat="1" ht="21.75" hidden="1" thickBot="1">
      <c r="A14" s="417"/>
      <c r="B14" s="418"/>
      <c r="C14" s="419"/>
      <c r="D14" s="420"/>
      <c r="E14" s="420"/>
      <c r="F14" s="420"/>
      <c r="G14" s="423"/>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row>
    <row r="15" spans="1:61" s="422" customFormat="1" ht="21.75" hidden="1" thickBot="1">
      <c r="A15" s="417"/>
      <c r="B15" s="418"/>
      <c r="C15" s="419"/>
      <c r="D15" s="420"/>
      <c r="E15" s="420"/>
      <c r="F15" s="420"/>
      <c r="G15" s="423"/>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row>
    <row r="16" spans="1:61" s="422" customFormat="1" ht="21.75" hidden="1" thickBot="1">
      <c r="A16" s="417"/>
      <c r="B16" s="418"/>
      <c r="C16" s="419"/>
      <c r="D16" s="420"/>
      <c r="E16" s="420"/>
      <c r="F16" s="420"/>
      <c r="G16" s="423"/>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row>
    <row r="17" spans="1:61" s="422" customFormat="1" ht="21.75" hidden="1" thickBot="1">
      <c r="A17" s="417"/>
      <c r="B17" s="418"/>
      <c r="C17" s="419"/>
      <c r="D17" s="420"/>
      <c r="E17" s="420"/>
      <c r="F17" s="420"/>
      <c r="G17" s="423"/>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row>
    <row r="18" spans="1:61" s="422" customFormat="1" ht="21.75" hidden="1" thickBot="1">
      <c r="A18" s="417"/>
      <c r="B18" s="418"/>
      <c r="C18" s="419"/>
      <c r="D18" s="420"/>
      <c r="E18" s="420"/>
      <c r="F18" s="420"/>
      <c r="G18" s="423" t="s">
        <v>1141</v>
      </c>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row>
    <row r="19" spans="1:61" s="422" customFormat="1" ht="21.75" hidden="1" thickBot="1">
      <c r="A19" s="417"/>
      <c r="B19" s="424"/>
      <c r="C19" s="425"/>
      <c r="D19" s="426"/>
      <c r="E19" s="426"/>
      <c r="F19" s="426"/>
      <c r="G19" s="427"/>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row>
    <row r="20" spans="1:61" s="409" customFormat="1" ht="102.75" customHeight="1" thickBot="1">
      <c r="A20" s="428"/>
      <c r="B20" s="429" t="s">
        <v>1127</v>
      </c>
      <c r="C20" s="430" t="s">
        <v>1142</v>
      </c>
      <c r="D20" s="431" t="s">
        <v>365</v>
      </c>
      <c r="E20" s="431">
        <f>+'Működés jellemzői'!$G$35</f>
        <v>0</v>
      </c>
      <c r="F20" s="432"/>
      <c r="G20" s="433" t="str">
        <f>IF(E20=D20,"OK","Ön, nem jelölte a pályázat által előírt, kötelező nyilvánosság biztosítását.")</f>
        <v>Ön, nem jelölte a pályázat által előírt, kötelező nyilvánosság biztosítását.</v>
      </c>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row>
    <row r="21" spans="1:61" s="439" customFormat="1" ht="38.25" thickBot="1">
      <c r="A21" s="434"/>
      <c r="B21" s="435" t="s">
        <v>1129</v>
      </c>
      <c r="C21" s="436" t="s">
        <v>1143</v>
      </c>
      <c r="D21" s="437">
        <v>4573800</v>
      </c>
      <c r="E21" s="437">
        <f>+'Bevételi terv'!$C$32</f>
        <v>0</v>
      </c>
      <c r="F21" s="437"/>
      <c r="G21" s="438" t="str">
        <f>IF(E21=D21, "OK", "Ön, nem pályázat által rögzített Támogatási összeget adta meg a bevételi tervben")</f>
        <v>Ön, nem pályázat által rögzített Támogatási összeget adta meg a bevételi tervben</v>
      </c>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row>
    <row r="22" spans="1:61" s="439" customFormat="1" ht="60.75" customHeight="1" thickBot="1">
      <c r="A22" s="434"/>
      <c r="B22" s="440" t="s">
        <v>1131</v>
      </c>
      <c r="C22" s="436" t="s">
        <v>1144</v>
      </c>
      <c r="D22" s="437">
        <f>COUNTA(D24:D35)</f>
        <v>12</v>
      </c>
      <c r="E22" s="441">
        <f>+'Vállalkozás bemutatása'!$E$5</f>
        <v>0</v>
      </c>
      <c r="F22" s="437">
        <f>SUM(F24:F35)</f>
        <v>0</v>
      </c>
      <c r="G22" s="442" t="str">
        <f>IF(F22=E36, "Nem a vállalkozás létrehozásával összhangban készített el a bevételi tervét. Ön, nem a vállalkozás létrehozásának dátumával megegyező hónaptól kezdte a táblázat kitöltését. Kérjük hozza összhangba.","OK")</f>
        <v>Nem a vállalkozás létrehozásával összhangban készített el a bevételi tervét. Ön, nem a vállalkozás létrehozásának dátumával megegyező hónaptól kezdte a táblázat kitöltését. Kérjük hozza összhangba.</v>
      </c>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row>
    <row r="23" spans="1:61" s="439" customFormat="1" ht="21">
      <c r="A23" s="434"/>
      <c r="B23" s="443"/>
      <c r="C23" s="444" t="s">
        <v>1145</v>
      </c>
      <c r="D23" s="445"/>
      <c r="E23" s="446"/>
      <c r="F23" s="445"/>
      <c r="G23" s="907" t="s">
        <v>1139</v>
      </c>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row>
    <row r="24" spans="1:61" s="439" customFormat="1" ht="21">
      <c r="A24" s="434"/>
      <c r="B24" s="443"/>
      <c r="C24" s="447"/>
      <c r="D24" s="448" t="str">
        <f>IF(E24=$E$22, "", "0")</f>
        <v>0</v>
      </c>
      <c r="E24" s="448" t="str">
        <f>IF(F24=0, "", "január")</f>
        <v/>
      </c>
      <c r="F24" s="449">
        <f>+'Bevételi terv'!$C$17</f>
        <v>0</v>
      </c>
      <c r="G24" s="908"/>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row>
    <row r="25" spans="1:61" s="439" customFormat="1" ht="21">
      <c r="A25" s="434"/>
      <c r="B25" s="450"/>
      <c r="C25" s="447"/>
      <c r="D25" s="448" t="str">
        <f t="shared" ref="D25:D35" si="0">IF(E25=$E$22, "", "0")</f>
        <v>0</v>
      </c>
      <c r="E25" s="448" t="str">
        <f>IF(F25=0, "", "február")</f>
        <v/>
      </c>
      <c r="F25" s="449">
        <f>+'Bevételi terv'!$D$17</f>
        <v>0</v>
      </c>
      <c r="G25" s="908"/>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row>
    <row r="26" spans="1:61" s="439" customFormat="1" ht="21">
      <c r="A26" s="434"/>
      <c r="B26" s="450"/>
      <c r="C26" s="447"/>
      <c r="D26" s="448" t="str">
        <f t="shared" si="0"/>
        <v>0</v>
      </c>
      <c r="E26" s="448" t="str">
        <f>IF(F26=0, "", "március")</f>
        <v/>
      </c>
      <c r="F26" s="449">
        <f>+'Bevételi terv'!$E$17</f>
        <v>0</v>
      </c>
      <c r="G26" s="908"/>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row>
    <row r="27" spans="1:61" s="439" customFormat="1" ht="21">
      <c r="A27" s="434"/>
      <c r="B27" s="450"/>
      <c r="C27" s="447"/>
      <c r="D27" s="448" t="str">
        <f t="shared" si="0"/>
        <v>0</v>
      </c>
      <c r="E27" s="448" t="str">
        <f>IF(F27=0, "", "április")</f>
        <v/>
      </c>
      <c r="F27" s="449">
        <f>+'Bevételi terv'!$F$17</f>
        <v>0</v>
      </c>
      <c r="G27" s="908"/>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row>
    <row r="28" spans="1:61" s="439" customFormat="1" ht="21">
      <c r="A28" s="434"/>
      <c r="B28" s="450"/>
      <c r="C28" s="447"/>
      <c r="D28" s="448" t="str">
        <f t="shared" si="0"/>
        <v>0</v>
      </c>
      <c r="E28" s="448" t="str">
        <f>IF(F28=0, "", "május")</f>
        <v/>
      </c>
      <c r="F28" s="449">
        <f>+'Bevételi terv'!$G$17</f>
        <v>0</v>
      </c>
      <c r="G28" s="908"/>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row>
    <row r="29" spans="1:61" s="439" customFormat="1" ht="21">
      <c r="A29" s="434"/>
      <c r="B29" s="450"/>
      <c r="C29" s="447"/>
      <c r="D29" s="448" t="str">
        <f t="shared" si="0"/>
        <v>0</v>
      </c>
      <c r="E29" s="448" t="str">
        <f>IF(F29=0, "", "június")</f>
        <v/>
      </c>
      <c r="F29" s="449">
        <f>+'Bevételi terv'!$H$17</f>
        <v>0</v>
      </c>
      <c r="G29" s="908"/>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row>
    <row r="30" spans="1:61" s="439" customFormat="1" ht="21">
      <c r="A30" s="434"/>
      <c r="B30" s="450"/>
      <c r="C30" s="447"/>
      <c r="D30" s="448" t="str">
        <f t="shared" si="0"/>
        <v>0</v>
      </c>
      <c r="E30" s="448" t="str">
        <f>IF(F30=0, "", "július")</f>
        <v/>
      </c>
      <c r="F30" s="451">
        <f>+'Bevételi terv'!$I$17</f>
        <v>0</v>
      </c>
      <c r="G30" s="908"/>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row>
    <row r="31" spans="1:61" s="439" customFormat="1" ht="21">
      <c r="A31" s="434"/>
      <c r="B31" s="450"/>
      <c r="C31" s="447"/>
      <c r="D31" s="448" t="str">
        <f t="shared" si="0"/>
        <v>0</v>
      </c>
      <c r="E31" s="448" t="str">
        <f>IF(F31=0, "", "augusztus")</f>
        <v/>
      </c>
      <c r="F31" s="451">
        <f>+'Bevételi terv'!$K$17</f>
        <v>0</v>
      </c>
      <c r="G31" s="908"/>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row>
    <row r="32" spans="1:61" s="439" customFormat="1" ht="21">
      <c r="A32" s="434"/>
      <c r="B32" s="450"/>
      <c r="C32" s="447"/>
      <c r="D32" s="448" t="str">
        <f t="shared" si="0"/>
        <v>0</v>
      </c>
      <c r="E32" s="448" t="str">
        <f>IF(F32=0, "", "szeptember")</f>
        <v/>
      </c>
      <c r="F32" s="451">
        <f>+'Bevételi terv'!$L$17</f>
        <v>0</v>
      </c>
      <c r="G32" s="908"/>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row>
    <row r="33" spans="1:61" s="439" customFormat="1" ht="21">
      <c r="A33" s="434"/>
      <c r="B33" s="450"/>
      <c r="C33" s="447"/>
      <c r="D33" s="448" t="str">
        <f t="shared" si="0"/>
        <v>0</v>
      </c>
      <c r="E33" s="448" t="str">
        <f>IF(F33=0, "", "október")</f>
        <v/>
      </c>
      <c r="F33" s="451">
        <f>+'Bevételi terv'!$M$17</f>
        <v>0</v>
      </c>
      <c r="G33" s="908"/>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row>
    <row r="34" spans="1:61" s="439" customFormat="1" ht="21">
      <c r="A34" s="434"/>
      <c r="B34" s="450"/>
      <c r="C34" s="447"/>
      <c r="D34" s="448" t="str">
        <f t="shared" si="0"/>
        <v>0</v>
      </c>
      <c r="E34" s="448" t="str">
        <f>IF(F34=0, "", "november")</f>
        <v/>
      </c>
      <c r="F34" s="451">
        <f>+'Bevételi terv'!$N$17</f>
        <v>0</v>
      </c>
      <c r="G34" s="908"/>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row>
    <row r="35" spans="1:61" s="439" customFormat="1" ht="21">
      <c r="A35" s="434"/>
      <c r="B35" s="450"/>
      <c r="C35" s="447"/>
      <c r="D35" s="448" t="str">
        <f t="shared" si="0"/>
        <v>0</v>
      </c>
      <c r="E35" s="448" t="str">
        <f>IF(F35=0, "", "december")</f>
        <v/>
      </c>
      <c r="F35" s="451">
        <f>+'Bevételi terv'!$N$17</f>
        <v>0</v>
      </c>
      <c r="G35" s="908"/>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row>
    <row r="36" spans="1:61" s="439" customFormat="1" ht="66.599999999999994" customHeight="1" thickBot="1">
      <c r="A36" s="434"/>
      <c r="B36" s="450" t="s">
        <v>1133</v>
      </c>
      <c r="C36" s="452" t="s">
        <v>1146</v>
      </c>
      <c r="D36" s="453">
        <f>+'Vállalkozás bemutatása'!$C$5</f>
        <v>0</v>
      </c>
      <c r="E36" s="454">
        <f>+'Vállalkozás bemutatása'!$E$5</f>
        <v>0</v>
      </c>
      <c r="F36" s="453">
        <f>+'Vállalkozás bemutatása'!$F$5</f>
        <v>0</v>
      </c>
      <c r="G36" s="909"/>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row>
    <row r="37" spans="1:61" s="439" customFormat="1" ht="49.5" customHeight="1">
      <c r="A37" s="434"/>
      <c r="B37" s="440" t="s">
        <v>1147</v>
      </c>
      <c r="C37" s="455" t="s">
        <v>1144</v>
      </c>
      <c r="D37" s="446">
        <f t="shared" ref="D37" si="1">SUM(D39:D62)</f>
        <v>0</v>
      </c>
      <c r="E37" s="446"/>
      <c r="F37" s="456">
        <f>SUM(F39:F62)</f>
        <v>0</v>
      </c>
      <c r="G37" s="457"/>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row>
    <row r="38" spans="1:61" s="439" customFormat="1" ht="15.75">
      <c r="A38" s="434"/>
      <c r="B38" s="458"/>
      <c r="C38" s="459" t="s">
        <v>1148</v>
      </c>
      <c r="D38" s="460" t="s">
        <v>1149</v>
      </c>
      <c r="E38" s="449"/>
      <c r="F38" s="458" t="s">
        <v>1150</v>
      </c>
      <c r="G38" s="457"/>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row>
    <row r="39" spans="1:61" s="439" customFormat="1" ht="18.75">
      <c r="A39" s="434"/>
      <c r="B39" s="458"/>
      <c r="C39" s="461"/>
      <c r="D39" s="448">
        <f>+'Bevételi terv'!$C$17</f>
        <v>0</v>
      </c>
      <c r="E39" s="448" t="str">
        <f>IF(D39=0, "", "január")</f>
        <v/>
      </c>
      <c r="F39" s="462">
        <f>+'Cash-flow 1. év'!$C$6</f>
        <v>0</v>
      </c>
      <c r="G39" s="463" t="str">
        <f t="shared" ref="G39:G46" si="2">IF(F39=D39, "OK", "A feltüntetett értékesítésből származó Bevétel, szeptember nem egyezik meg a Bevételi tervben szereplő összeggel.")</f>
        <v>OK</v>
      </c>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row>
    <row r="40" spans="1:61" s="439" customFormat="1" ht="18.75">
      <c r="A40" s="434"/>
      <c r="B40" s="458"/>
      <c r="C40" s="461"/>
      <c r="D40" s="448">
        <f>+'Bevételi terv'!$D$17</f>
        <v>0</v>
      </c>
      <c r="E40" s="448" t="str">
        <f>IF(D40=0, "", "február")</f>
        <v/>
      </c>
      <c r="F40" s="462">
        <f>+'Cash-flow 1. év'!$D$6</f>
        <v>0</v>
      </c>
      <c r="G40" s="463" t="str">
        <f t="shared" si="2"/>
        <v>OK</v>
      </c>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row>
    <row r="41" spans="1:61" s="439" customFormat="1" ht="18.75">
      <c r="A41" s="434"/>
      <c r="B41" s="458"/>
      <c r="C41" s="461"/>
      <c r="D41" s="448">
        <f>+'Bevételi terv'!$E$17</f>
        <v>0</v>
      </c>
      <c r="E41" s="448" t="str">
        <f t="shared" ref="E41" si="3">IF(D41=0, "", "március")</f>
        <v/>
      </c>
      <c r="F41" s="462">
        <f>+'Cash-flow 1. év'!$E$6</f>
        <v>0</v>
      </c>
      <c r="G41" s="463" t="str">
        <f t="shared" si="2"/>
        <v>OK</v>
      </c>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row>
    <row r="42" spans="1:61" s="439" customFormat="1" ht="18.75">
      <c r="A42" s="434"/>
      <c r="B42" s="458"/>
      <c r="C42" s="461"/>
      <c r="D42" s="448">
        <f>+'Bevételi terv'!$F$17</f>
        <v>0</v>
      </c>
      <c r="E42" s="448" t="str">
        <f>IF(D42=0, "", "április")</f>
        <v/>
      </c>
      <c r="F42" s="462">
        <f>+'Cash-flow 1. év'!$F$6</f>
        <v>0</v>
      </c>
      <c r="G42" s="463" t="str">
        <f t="shared" si="2"/>
        <v>OK</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row>
    <row r="43" spans="1:61" s="439" customFormat="1" ht="18.75">
      <c r="A43" s="434"/>
      <c r="B43" s="458"/>
      <c r="C43" s="461"/>
      <c r="D43" s="448">
        <f>+'Bevételi terv'!$G$17</f>
        <v>0</v>
      </c>
      <c r="E43" s="448" t="str">
        <f>IF(D43=0, "", "május")</f>
        <v/>
      </c>
      <c r="F43" s="462">
        <f>+'Cash-flow 1. év'!$G$6</f>
        <v>0</v>
      </c>
      <c r="G43" s="463" t="str">
        <f t="shared" si="2"/>
        <v>OK</v>
      </c>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row>
    <row r="44" spans="1:61" s="439" customFormat="1" ht="18.75">
      <c r="A44" s="434"/>
      <c r="B44" s="458"/>
      <c r="C44" s="461"/>
      <c r="D44" s="448">
        <f>+'Bevételi terv'!$H$17</f>
        <v>0</v>
      </c>
      <c r="E44" s="448" t="str">
        <f>IF(D44=0, "", "június")</f>
        <v/>
      </c>
      <c r="F44" s="462">
        <f>+'Cash-flow 1. év'!$H$6</f>
        <v>0</v>
      </c>
      <c r="G44" s="463" t="str">
        <f t="shared" si="2"/>
        <v>OK</v>
      </c>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row>
    <row r="45" spans="1:61" s="439" customFormat="1" ht="18.75">
      <c r="A45" s="434"/>
      <c r="B45" s="458"/>
      <c r="C45" s="461"/>
      <c r="D45" s="448">
        <f>+'Bevételi terv'!$I$17</f>
        <v>0</v>
      </c>
      <c r="E45" s="448" t="str">
        <f>IF(D45=0, "", "július")</f>
        <v/>
      </c>
      <c r="F45" s="464">
        <f>+'Cash-flow 1. év'!$I$6</f>
        <v>0</v>
      </c>
      <c r="G45" s="463" t="str">
        <f t="shared" si="2"/>
        <v>OK</v>
      </c>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row>
    <row r="46" spans="1:61" s="439" customFormat="1" ht="18.75">
      <c r="A46" s="434"/>
      <c r="B46" s="458"/>
      <c r="C46" s="461"/>
      <c r="D46" s="448">
        <f>+'Bevételi terv'!$J$17</f>
        <v>0</v>
      </c>
      <c r="E46" s="448" t="str">
        <f>IF(D46=0, "", "augusztus")</f>
        <v/>
      </c>
      <c r="F46" s="464">
        <f>+'Cash-flow 1. év'!$J$6</f>
        <v>0</v>
      </c>
      <c r="G46" s="463" t="str">
        <f t="shared" si="2"/>
        <v>OK</v>
      </c>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row>
    <row r="47" spans="1:61" s="439" customFormat="1" ht="18.75">
      <c r="A47" s="434"/>
      <c r="B47" s="458"/>
      <c r="C47" s="461"/>
      <c r="D47" s="448">
        <f>+'Bevételi terv'!$K$17</f>
        <v>0</v>
      </c>
      <c r="E47" s="448" t="str">
        <f>IF(D47=0, "", "szeptember")</f>
        <v/>
      </c>
      <c r="F47" s="464">
        <f>+'Cash-flow 1. év'!$K$6</f>
        <v>0</v>
      </c>
      <c r="G47" s="463" t="str">
        <f>IF(F47=D47, "OK", "A feltüntetett értékesítésből származó Bevétel, szeptember nem egyezik meg a Bevételi tervben szereplő összeggel.")</f>
        <v>OK</v>
      </c>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row>
    <row r="48" spans="1:61" s="439" customFormat="1" ht="18.75">
      <c r="A48" s="434"/>
      <c r="B48" s="458"/>
      <c r="C48" s="461"/>
      <c r="D48" s="448">
        <f>+'Bevételi terv'!$L$17</f>
        <v>0</v>
      </c>
      <c r="E48" s="448" t="str">
        <f>IF(D48=0, "", "október")</f>
        <v/>
      </c>
      <c r="F48" s="464">
        <f>+'Cash-flow 1. év'!$L$6</f>
        <v>0</v>
      </c>
      <c r="G48" s="463" t="str">
        <f t="shared" ref="G48:G50" si="4">IF(F48=D48, "OK", "A feltüntetett értékesítésből származó Bevétel, szeptember nem egyezik meg a Bevételi tervben szereplő összeggel.")</f>
        <v>OK</v>
      </c>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row>
    <row r="49" spans="1:61" s="439" customFormat="1" ht="18.75">
      <c r="A49" s="434"/>
      <c r="B49" s="458"/>
      <c r="C49" s="461"/>
      <c r="D49" s="448">
        <f>+'Bevételi terv'!$M$17</f>
        <v>0</v>
      </c>
      <c r="E49" s="448" t="str">
        <f>IF(D49=0, "", "november")</f>
        <v/>
      </c>
      <c r="F49" s="464">
        <f>+'Cash-flow 1. év'!$M$6</f>
        <v>0</v>
      </c>
      <c r="G49" s="463" t="str">
        <f t="shared" si="4"/>
        <v>OK</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row>
    <row r="50" spans="1:61" s="439" customFormat="1" ht="18.75">
      <c r="A50" s="434"/>
      <c r="B50" s="458"/>
      <c r="C50" s="461"/>
      <c r="D50" s="448">
        <f>+'Bevételi terv'!$N$17</f>
        <v>0</v>
      </c>
      <c r="E50" s="448" t="str">
        <f>IF(D50=0, "", "december")</f>
        <v/>
      </c>
      <c r="F50" s="464">
        <f>+'Cash-flow 1. év'!$N$6</f>
        <v>0</v>
      </c>
      <c r="G50" s="463" t="str">
        <f t="shared" si="4"/>
        <v>OK</v>
      </c>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row>
    <row r="51" spans="1:61" s="439" customFormat="1" ht="21">
      <c r="A51" s="434"/>
      <c r="B51" s="443"/>
      <c r="C51" s="447"/>
      <c r="D51" s="448"/>
      <c r="E51" s="448" t="s">
        <v>321</v>
      </c>
      <c r="F51" s="465">
        <f>+'Cash-flow 2. év'!$C$6</f>
        <v>0</v>
      </c>
      <c r="G51" s="466" t="s">
        <v>1139</v>
      </c>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row>
    <row r="52" spans="1:61" s="439" customFormat="1" ht="21">
      <c r="A52" s="434"/>
      <c r="B52" s="443"/>
      <c r="C52" s="447"/>
      <c r="D52" s="448"/>
      <c r="E52" s="448" t="s">
        <v>322</v>
      </c>
      <c r="F52" s="465">
        <f>+'Cash-flow 2. év'!$D$6</f>
        <v>0</v>
      </c>
      <c r="G52" s="466" t="s">
        <v>1139</v>
      </c>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row>
    <row r="53" spans="1:61" s="439" customFormat="1" ht="21">
      <c r="A53" s="434"/>
      <c r="B53" s="443"/>
      <c r="C53" s="447"/>
      <c r="D53" s="448"/>
      <c r="E53" s="448" t="s">
        <v>323</v>
      </c>
      <c r="F53" s="465">
        <f>+'Cash-flow 2. év'!$E$6</f>
        <v>0</v>
      </c>
      <c r="G53" s="466" t="s">
        <v>1139</v>
      </c>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row>
    <row r="54" spans="1:61" s="439" customFormat="1" ht="21">
      <c r="A54" s="434"/>
      <c r="B54" s="443"/>
      <c r="C54" s="447"/>
      <c r="D54" s="448"/>
      <c r="E54" s="448" t="s">
        <v>324</v>
      </c>
      <c r="F54" s="465">
        <f>+'Cash-flow 2. év'!$F$6</f>
        <v>0</v>
      </c>
      <c r="G54" s="466" t="s">
        <v>1139</v>
      </c>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row>
    <row r="55" spans="1:61" s="439" customFormat="1" ht="21">
      <c r="A55" s="434"/>
      <c r="B55" s="443"/>
      <c r="C55" s="447"/>
      <c r="D55" s="448"/>
      <c r="E55" s="448" t="s">
        <v>325</v>
      </c>
      <c r="F55" s="465">
        <f>+'Cash-flow 2. év'!$G$6</f>
        <v>0</v>
      </c>
      <c r="G55" s="466" t="s">
        <v>1139</v>
      </c>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row>
    <row r="56" spans="1:61" s="439" customFormat="1" ht="21">
      <c r="A56" s="434"/>
      <c r="B56" s="443"/>
      <c r="C56" s="447"/>
      <c r="D56" s="448"/>
      <c r="E56" s="448" t="s">
        <v>326</v>
      </c>
      <c r="F56" s="465">
        <f>+'Cash-flow 2. év'!$E$6</f>
        <v>0</v>
      </c>
      <c r="G56" s="466" t="s">
        <v>1139</v>
      </c>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row>
    <row r="57" spans="1:61" s="439" customFormat="1" ht="21">
      <c r="A57" s="434"/>
      <c r="B57" s="443"/>
      <c r="C57" s="447"/>
      <c r="D57" s="448"/>
      <c r="E57" s="448" t="s">
        <v>327</v>
      </c>
      <c r="F57" s="465">
        <f>+'Cash-flow 2. év'!$F$6</f>
        <v>0</v>
      </c>
      <c r="G57" s="466" t="s">
        <v>1139</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row>
    <row r="58" spans="1:61" s="439" customFormat="1" ht="21">
      <c r="A58" s="434"/>
      <c r="B58" s="443"/>
      <c r="C58" s="447"/>
      <c r="D58" s="448"/>
      <c r="E58" s="448" t="s">
        <v>328</v>
      </c>
      <c r="F58" s="465">
        <f>+'Cash-flow 2. év'!$G$6</f>
        <v>0</v>
      </c>
      <c r="G58" s="466" t="s">
        <v>1139</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row>
    <row r="59" spans="1:61" s="439" customFormat="1" ht="21">
      <c r="A59" s="434"/>
      <c r="B59" s="443"/>
      <c r="C59" s="447"/>
      <c r="D59" s="448"/>
      <c r="E59" s="448" t="s">
        <v>329</v>
      </c>
      <c r="F59" s="465">
        <f>+'Cash-flow 2. év'!$H$6</f>
        <v>0</v>
      </c>
      <c r="G59" s="466" t="s">
        <v>1139</v>
      </c>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row>
    <row r="60" spans="1:61" s="439" customFormat="1" ht="21">
      <c r="A60" s="434"/>
      <c r="B60" s="443"/>
      <c r="C60" s="447"/>
      <c r="D60" s="448"/>
      <c r="E60" s="448" t="s">
        <v>330</v>
      </c>
      <c r="F60" s="465">
        <f>+'Cash-flow 2. év'!$I$6</f>
        <v>0</v>
      </c>
      <c r="G60" s="466" t="s">
        <v>1139</v>
      </c>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row>
    <row r="61" spans="1:61" s="439" customFormat="1" ht="21">
      <c r="A61" s="434"/>
      <c r="B61" s="443"/>
      <c r="C61" s="447"/>
      <c r="D61" s="448"/>
      <c r="E61" s="448" t="s">
        <v>331</v>
      </c>
      <c r="F61" s="465">
        <f>+'Cash-flow 2. év'!$I$6</f>
        <v>0</v>
      </c>
      <c r="G61" s="466" t="s">
        <v>1139</v>
      </c>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row>
    <row r="62" spans="1:61" s="439" customFormat="1" ht="21.75" thickBot="1">
      <c r="A62" s="434"/>
      <c r="B62" s="467"/>
      <c r="C62" s="468"/>
      <c r="D62" s="469"/>
      <c r="E62" s="469" t="s">
        <v>332</v>
      </c>
      <c r="F62" s="470">
        <f>+'Cash-flow 2. év'!$J$6</f>
        <v>0</v>
      </c>
      <c r="G62" s="466" t="s">
        <v>1139</v>
      </c>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row>
    <row r="63" spans="1:61" s="477" customFormat="1" ht="21.75" hidden="1" thickBot="1">
      <c r="A63" s="471"/>
      <c r="B63" s="472" t="s">
        <v>1151</v>
      </c>
      <c r="C63" s="473"/>
      <c r="D63" s="474"/>
      <c r="E63" s="474"/>
      <c r="F63" s="474"/>
      <c r="G63" s="475"/>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row>
    <row r="64" spans="1:61" s="477" customFormat="1" ht="21.75" hidden="1" thickBot="1">
      <c r="A64" s="478"/>
      <c r="B64" s="479" t="s">
        <v>1152</v>
      </c>
      <c r="C64" s="473"/>
      <c r="D64" s="474"/>
      <c r="E64" s="474"/>
      <c r="F64" s="474"/>
      <c r="G64" s="475"/>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row>
    <row r="65" spans="1:61" s="409" customFormat="1" ht="72" customHeight="1" thickBot="1">
      <c r="A65" s="480" t="s">
        <v>195</v>
      </c>
      <c r="B65" s="481" t="s">
        <v>1153</v>
      </c>
      <c r="C65" s="482" t="s">
        <v>1154</v>
      </c>
      <c r="D65" s="483">
        <v>4573800</v>
      </c>
      <c r="E65" s="483">
        <f>+'Cash-flow 1. év'!$O$15+'Cash-flow 2. év'!$O$15</f>
        <v>0</v>
      </c>
      <c r="F65" s="483"/>
      <c r="G65" s="484" t="str">
        <f>IF(E65=D65, "OK", "A Cash- flow 1. és 2. évben rögzített elszámolható költségek összege nem egyezik meg a Bevételi tervben szereplő Támogatási összeggel.")</f>
        <v>A Cash- flow 1. és 2. évben rögzített elszámolható költségek összege nem egyezik meg a Bevételi tervben szereplő Támogatási összeggel.</v>
      </c>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row>
    <row r="66" spans="1:61" s="409" customFormat="1" ht="61.9" customHeight="1">
      <c r="A66" s="485"/>
      <c r="B66" s="481" t="s">
        <v>1152</v>
      </c>
      <c r="C66" s="486" t="s">
        <v>1155</v>
      </c>
      <c r="D66" s="487" t="s">
        <v>1156</v>
      </c>
      <c r="E66" s="487" t="s">
        <v>1157</v>
      </c>
      <c r="F66" s="483"/>
      <c r="G66" s="488"/>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row>
    <row r="67" spans="1:61" s="409" customFormat="1" ht="21">
      <c r="A67" s="485"/>
      <c r="B67" s="489"/>
      <c r="C67" s="490"/>
      <c r="D67" s="491">
        <f>+'Cash-flow 1. év'!$C$67</f>
        <v>0</v>
      </c>
      <c r="E67" s="491">
        <f>+'Cash-flow 2. év'!$C$67</f>
        <v>0</v>
      </c>
      <c r="F67" s="492" t="str">
        <f t="shared" ref="F67:G79" si="5">IF(D67&gt;=0, "OK", "A Záró pénzügyi egyenleg nem lehet negatív! Negatív záró pénzügyi egyenleg esetén az ÜT nem jóváhagyható!")</f>
        <v>OK</v>
      </c>
      <c r="G67" s="493" t="str">
        <f t="shared" si="5"/>
        <v>OK</v>
      </c>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row>
    <row r="68" spans="1:61" s="409" customFormat="1" ht="21">
      <c r="A68" s="485"/>
      <c r="B68" s="489"/>
      <c r="C68" s="490"/>
      <c r="D68" s="491">
        <f>+'Cash-flow 1. év'!$D$67</f>
        <v>0</v>
      </c>
      <c r="E68" s="491">
        <f>+'Cash-flow 2. év'!$D$67</f>
        <v>0</v>
      </c>
      <c r="F68" s="492" t="str">
        <f t="shared" si="5"/>
        <v>OK</v>
      </c>
      <c r="G68" s="493" t="str">
        <f t="shared" si="5"/>
        <v>OK</v>
      </c>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row>
    <row r="69" spans="1:61" s="409" customFormat="1" ht="21">
      <c r="A69" s="485"/>
      <c r="B69" s="489"/>
      <c r="C69" s="490"/>
      <c r="D69" s="491">
        <f>+'Cash-flow 1. év'!$E$67</f>
        <v>0</v>
      </c>
      <c r="E69" s="491">
        <f>+'Cash-flow 2. év'!$E$67</f>
        <v>0</v>
      </c>
      <c r="F69" s="492" t="str">
        <f t="shared" si="5"/>
        <v>OK</v>
      </c>
      <c r="G69" s="493" t="str">
        <f t="shared" si="5"/>
        <v>OK</v>
      </c>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row>
    <row r="70" spans="1:61" s="409" customFormat="1" ht="21">
      <c r="A70" s="485"/>
      <c r="B70" s="489"/>
      <c r="C70" s="490"/>
      <c r="D70" s="491">
        <f>+'Cash-flow 1. év'!$F$67</f>
        <v>0</v>
      </c>
      <c r="E70" s="491">
        <f>+'Cash-flow 2. év'!$F$67</f>
        <v>0</v>
      </c>
      <c r="F70" s="492" t="str">
        <f t="shared" si="5"/>
        <v>OK</v>
      </c>
      <c r="G70" s="493" t="str">
        <f t="shared" si="5"/>
        <v>OK</v>
      </c>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row>
    <row r="71" spans="1:61" s="409" customFormat="1" ht="21">
      <c r="A71" s="485"/>
      <c r="B71" s="489"/>
      <c r="C71" s="490"/>
      <c r="D71" s="491">
        <f>+'Cash-flow 1. év'!$G$67</f>
        <v>0</v>
      </c>
      <c r="E71" s="491">
        <f>+'Cash-flow 2. év'!$G$67</f>
        <v>0</v>
      </c>
      <c r="F71" s="492" t="str">
        <f t="shared" si="5"/>
        <v>OK</v>
      </c>
      <c r="G71" s="493" t="str">
        <f t="shared" si="5"/>
        <v>OK</v>
      </c>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row>
    <row r="72" spans="1:61" s="409" customFormat="1" ht="21">
      <c r="A72" s="485"/>
      <c r="B72" s="489"/>
      <c r="C72" s="490"/>
      <c r="D72" s="491">
        <f>+'Cash-flow 1. év'!$H$67</f>
        <v>0</v>
      </c>
      <c r="E72" s="491">
        <f>+'Cash-flow 2. év'!$H$67</f>
        <v>0</v>
      </c>
      <c r="F72" s="492" t="str">
        <f t="shared" si="5"/>
        <v>OK</v>
      </c>
      <c r="G72" s="493" t="str">
        <f t="shared" si="5"/>
        <v>OK</v>
      </c>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row>
    <row r="73" spans="1:61" s="409" customFormat="1" ht="21">
      <c r="A73" s="485"/>
      <c r="B73" s="489"/>
      <c r="C73" s="490"/>
      <c r="D73" s="491">
        <f>+'Cash-flow 1. év'!$I$67</f>
        <v>0</v>
      </c>
      <c r="E73" s="491">
        <f>+'Cash-flow 2. év'!$I$67</f>
        <v>0</v>
      </c>
      <c r="F73" s="492" t="str">
        <f t="shared" si="5"/>
        <v>OK</v>
      </c>
      <c r="G73" s="493" t="str">
        <f t="shared" si="5"/>
        <v>OK</v>
      </c>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row>
    <row r="74" spans="1:61" s="409" customFormat="1" ht="21">
      <c r="A74" s="485"/>
      <c r="B74" s="489"/>
      <c r="C74" s="490"/>
      <c r="D74" s="491">
        <f>+'Cash-flow 1. év'!$J$67</f>
        <v>0</v>
      </c>
      <c r="E74" s="491">
        <f>+'Cash-flow 2. év'!$J$67</f>
        <v>0</v>
      </c>
      <c r="F74" s="492" t="str">
        <f t="shared" si="5"/>
        <v>OK</v>
      </c>
      <c r="G74" s="493" t="str">
        <f t="shared" si="5"/>
        <v>OK</v>
      </c>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row>
    <row r="75" spans="1:61" s="409" customFormat="1" ht="21">
      <c r="A75" s="485"/>
      <c r="B75" s="489"/>
      <c r="C75" s="490"/>
      <c r="D75" s="491">
        <f>+'Cash-flow 1. év'!$K$67</f>
        <v>0</v>
      </c>
      <c r="E75" s="491">
        <f>+'Cash-flow 2. év'!$K$67</f>
        <v>0</v>
      </c>
      <c r="F75" s="492" t="str">
        <f t="shared" si="5"/>
        <v>OK</v>
      </c>
      <c r="G75" s="493" t="str">
        <f t="shared" si="5"/>
        <v>OK</v>
      </c>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row>
    <row r="76" spans="1:61" s="409" customFormat="1" ht="21">
      <c r="A76" s="485"/>
      <c r="B76" s="489"/>
      <c r="C76" s="490"/>
      <c r="D76" s="491">
        <f>+'Cash-flow 1. év'!$L$67</f>
        <v>0</v>
      </c>
      <c r="E76" s="491">
        <f>+'Cash-flow 2. év'!$L$67</f>
        <v>0</v>
      </c>
      <c r="F76" s="492" t="str">
        <f t="shared" si="5"/>
        <v>OK</v>
      </c>
      <c r="G76" s="493" t="str">
        <f t="shared" si="5"/>
        <v>OK</v>
      </c>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row>
    <row r="77" spans="1:61" s="409" customFormat="1" ht="21">
      <c r="A77" s="485"/>
      <c r="B77" s="489"/>
      <c r="C77" s="490"/>
      <c r="D77" s="491">
        <f>+'Cash-flow 1. év'!$M$67</f>
        <v>0</v>
      </c>
      <c r="E77" s="491">
        <f>+'Cash-flow 2. év'!$M$67</f>
        <v>0</v>
      </c>
      <c r="F77" s="492" t="str">
        <f t="shared" si="5"/>
        <v>OK</v>
      </c>
      <c r="G77" s="493" t="str">
        <f t="shared" si="5"/>
        <v>OK</v>
      </c>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row>
    <row r="78" spans="1:61" s="409" customFormat="1" ht="21">
      <c r="A78" s="485"/>
      <c r="B78" s="489"/>
      <c r="C78" s="490"/>
      <c r="D78" s="491">
        <f>+'Cash-flow 1. év'!$N$67</f>
        <v>0</v>
      </c>
      <c r="E78" s="491">
        <f>+'Cash-flow 2. év'!$N$67</f>
        <v>0</v>
      </c>
      <c r="F78" s="492" t="str">
        <f t="shared" si="5"/>
        <v>OK</v>
      </c>
      <c r="G78" s="493" t="str">
        <f t="shared" si="5"/>
        <v>OK</v>
      </c>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row>
    <row r="79" spans="1:61" s="409" customFormat="1" ht="21.75" thickBot="1">
      <c r="A79" s="485"/>
      <c r="B79" s="494"/>
      <c r="C79" s="495"/>
      <c r="D79" s="496">
        <f>+'Cash-flow 1. év'!$O$67</f>
        <v>0</v>
      </c>
      <c r="E79" s="496">
        <f>+'Cash-flow 2. év'!$O$67</f>
        <v>0</v>
      </c>
      <c r="F79" s="492" t="str">
        <f t="shared" si="5"/>
        <v>OK</v>
      </c>
      <c r="G79" s="493" t="str">
        <f t="shared" si="5"/>
        <v>OK</v>
      </c>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row>
    <row r="80" spans="1:61" s="409" customFormat="1" ht="52.5" customHeight="1" thickBot="1">
      <c r="A80" s="485"/>
      <c r="B80" s="497" t="s">
        <v>73</v>
      </c>
      <c r="C80" s="498" t="s">
        <v>1158</v>
      </c>
      <c r="D80" s="499">
        <f>+'Bevételi terv'!$C$27</f>
        <v>0</v>
      </c>
      <c r="E80" s="499">
        <f>+'Cash-flow 1. év'!$O$6</f>
        <v>0</v>
      </c>
      <c r="F80" s="500"/>
      <c r="G80" s="501" t="str">
        <f>IF(D80=E80, "OK", "A CF 2-ben feltüntetett értékesítésből származó Bevétel, nem egyezik meg a Bevételi tervben szereplő összeggel.")</f>
        <v>OK</v>
      </c>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row>
    <row r="81" spans="1:61" s="409" customFormat="1" ht="40.5" customHeight="1" thickBot="1">
      <c r="A81" s="485"/>
      <c r="B81" s="494" t="s">
        <v>75</v>
      </c>
      <c r="C81" s="502" t="s">
        <v>1159</v>
      </c>
      <c r="D81" s="503">
        <f>+'Bevételi terv'!$G$27</f>
        <v>0</v>
      </c>
      <c r="E81" s="503">
        <f>+'Cash-flow 2. év'!$O$6</f>
        <v>0</v>
      </c>
      <c r="F81" s="504"/>
      <c r="G81" s="505" t="str">
        <f>IF(D81=E81, "OK", "A CF 2-ben feltüntetett értékesítésből származó Bevétel, nem egyezik meg a Bevételi tervben szereplő összeggel.")</f>
        <v>OK</v>
      </c>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row>
    <row r="82" spans="1:61" s="409" customFormat="1" ht="47.45" customHeight="1">
      <c r="A82" s="485"/>
      <c r="B82" s="481" t="s">
        <v>77</v>
      </c>
      <c r="C82" s="506" t="s">
        <v>1160</v>
      </c>
      <c r="D82" s="483">
        <f>+'Bevételi terv'!$C$32</f>
        <v>0</v>
      </c>
      <c r="E82" s="483">
        <f>+'Cash-flow 1. év'!$O$8+'Cash-flow 1. év'!$O$9+'Cash-flow 2. év'!$O$8+'Cash-flow 2. év'!$O$9</f>
        <v>0</v>
      </c>
      <c r="F82" s="507"/>
      <c r="G82" s="508" t="str">
        <f>IF(E82=D82, "OK", "A Cash- flow 1. és 2. évben rögzített előleg és Támogató által átutalt támogatások összegei összesen nem egyezik meg a Bevételi tervben szereplő Támogatási összeggel.")</f>
        <v>OK</v>
      </c>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row>
    <row r="83" spans="1:61" s="409" customFormat="1" ht="21.75" thickBot="1">
      <c r="A83" s="485"/>
      <c r="B83" s="494"/>
      <c r="C83" s="495"/>
      <c r="D83" s="509"/>
      <c r="E83" s="509">
        <f>+'Cash-flow 1. év'!$O$56+'Cash-flow 1. év'!$O$57+'Cash-flow 2. év'!$O$56+'Cash-flow 2. év'!$O$57+'Cash-flow 2. év'!$O$58</f>
        <v>0</v>
      </c>
      <c r="F83" s="510"/>
      <c r="G83" s="511"/>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row>
    <row r="84" spans="1:61" s="422" customFormat="1" ht="56.25" customHeight="1">
      <c r="A84" s="485"/>
      <c r="B84" s="481" t="s">
        <v>1161</v>
      </c>
      <c r="C84" s="506" t="s">
        <v>1162</v>
      </c>
      <c r="D84" s="483">
        <f>+'Ráfordítási terv'!$F$31</f>
        <v>0</v>
      </c>
      <c r="E84" s="483">
        <f>+'Cash-flow 2. év'!$O$19+'Cash-flow 1. év'!$O$19</f>
        <v>0</v>
      </c>
      <c r="F84" s="512" t="s">
        <v>1163</v>
      </c>
      <c r="G84" s="508" t="str">
        <f>IF(E84+E85=D84, "OK", "A feltüntetett bérek nem egyeznek meg a Ráfordítási tervben szereplő összeggel.")</f>
        <v>OK</v>
      </c>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row>
    <row r="85" spans="1:61" s="422" customFormat="1" ht="21.75" thickBot="1">
      <c r="A85" s="485"/>
      <c r="B85" s="489"/>
      <c r="C85" s="490"/>
      <c r="D85" s="503">
        <f>+'Cash-flow 1. év'!$N$19</f>
        <v>0</v>
      </c>
      <c r="E85" s="503">
        <f>+'Cash-flow 1. év'!$O$56+'Cash-flow 1. év'!$O$57+'Cash-flow 1. év'!$O$58</f>
        <v>0</v>
      </c>
      <c r="F85" s="474"/>
      <c r="G85" s="475"/>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row>
    <row r="86" spans="1:61" s="409" customFormat="1" ht="76.5" customHeight="1">
      <c r="A86" s="485"/>
      <c r="B86" s="481" t="s">
        <v>1164</v>
      </c>
      <c r="C86" s="513" t="s">
        <v>1162</v>
      </c>
      <c r="D86" s="483">
        <f>+'Ráfordítási terv'!$H$31</f>
        <v>0</v>
      </c>
      <c r="E86" s="483">
        <f>+'Cash-flow 1. év'!$O$19+'Cash-flow 2. év'!$O$19</f>
        <v>0</v>
      </c>
      <c r="F86" s="514"/>
      <c r="G86" s="515" t="str">
        <f>IF(E86=D86, "", "A Cash- flow 1. és 2. évben rögzített Foglalkoztatási költségek összegei összesen nem egyezik meg a Ráfordítási tervben szereplő értékkel.")</f>
        <v/>
      </c>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row>
    <row r="87" spans="1:61" s="409" customFormat="1" ht="21">
      <c r="A87" s="485"/>
      <c r="B87" s="489"/>
      <c r="C87" s="516"/>
      <c r="D87" s="491">
        <f>+'Cash-flow 1. év'!$C$19</f>
        <v>0</v>
      </c>
      <c r="E87" s="491">
        <f>+'Cash-flow 2. év'!$C$19</f>
        <v>0</v>
      </c>
      <c r="F87" s="517"/>
      <c r="G87" s="518"/>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row>
    <row r="88" spans="1:61" s="409" customFormat="1" ht="21">
      <c r="A88" s="485"/>
      <c r="B88" s="489"/>
      <c r="C88" s="516"/>
      <c r="D88" s="491">
        <f>+'Cash-flow 1. év'!$D$19</f>
        <v>0</v>
      </c>
      <c r="E88" s="491">
        <f>+'Cash-flow 2. év'!$D$19</f>
        <v>0</v>
      </c>
      <c r="F88" s="517"/>
      <c r="G88" s="518"/>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row>
    <row r="89" spans="1:61" s="409" customFormat="1" ht="21">
      <c r="A89" s="485"/>
      <c r="B89" s="489"/>
      <c r="C89" s="516"/>
      <c r="D89" s="491">
        <f>+'Cash-flow 1. év'!$E$19</f>
        <v>0</v>
      </c>
      <c r="E89" s="491">
        <f>+'Cash-flow 2. év'!$E$19</f>
        <v>0</v>
      </c>
      <c r="F89" s="517"/>
      <c r="G89" s="518"/>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c r="BH89" s="366"/>
      <c r="BI89" s="366"/>
    </row>
    <row r="90" spans="1:61" s="409" customFormat="1" ht="21">
      <c r="A90" s="485"/>
      <c r="B90" s="489"/>
      <c r="C90" s="516"/>
      <c r="D90" s="491">
        <f>+'Cash-flow 1. év'!$F$19</f>
        <v>0</v>
      </c>
      <c r="E90" s="491">
        <f>+'Cash-flow 2. év'!$F$19</f>
        <v>0</v>
      </c>
      <c r="F90" s="517"/>
      <c r="G90" s="518"/>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6"/>
      <c r="AZ90" s="366"/>
      <c r="BA90" s="366"/>
      <c r="BB90" s="366"/>
      <c r="BC90" s="366"/>
      <c r="BD90" s="366"/>
      <c r="BE90" s="366"/>
      <c r="BF90" s="366"/>
      <c r="BG90" s="366"/>
      <c r="BH90" s="366"/>
      <c r="BI90" s="366"/>
    </row>
    <row r="91" spans="1:61" s="409" customFormat="1" ht="21">
      <c r="A91" s="485"/>
      <c r="B91" s="489"/>
      <c r="C91" s="516"/>
      <c r="D91" s="491">
        <f>+'Cash-flow 1. év'!$G$19</f>
        <v>0</v>
      </c>
      <c r="E91" s="491">
        <f>+'Cash-flow 2. év'!$G$19</f>
        <v>0</v>
      </c>
      <c r="F91" s="517"/>
      <c r="G91" s="518"/>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6"/>
      <c r="AZ91" s="366"/>
      <c r="BA91" s="366"/>
      <c r="BB91" s="366"/>
      <c r="BC91" s="366"/>
      <c r="BD91" s="366"/>
      <c r="BE91" s="366"/>
      <c r="BF91" s="366"/>
      <c r="BG91" s="366"/>
      <c r="BH91" s="366"/>
      <c r="BI91" s="366"/>
    </row>
    <row r="92" spans="1:61" s="409" customFormat="1" ht="21">
      <c r="A92" s="485"/>
      <c r="B92" s="489"/>
      <c r="C92" s="516"/>
      <c r="D92" s="491">
        <f>+'Cash-flow 1. év'!$H$19</f>
        <v>0</v>
      </c>
      <c r="E92" s="491">
        <f>+'Cash-flow 2. év'!$H$19</f>
        <v>0</v>
      </c>
      <c r="F92" s="517"/>
      <c r="G92" s="518"/>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row>
    <row r="93" spans="1:61" s="409" customFormat="1" ht="21">
      <c r="A93" s="485"/>
      <c r="B93" s="489"/>
      <c r="C93" s="516"/>
      <c r="D93" s="491">
        <f>+'Cash-flow 1. év'!$I$19</f>
        <v>0</v>
      </c>
      <c r="E93" s="491">
        <f>+'Cash-flow 2. év'!$I$19</f>
        <v>0</v>
      </c>
      <c r="F93" s="517"/>
      <c r="G93" s="518"/>
      <c r="H93" s="366"/>
      <c r="I93" s="366"/>
      <c r="J93" s="366"/>
      <c r="K93" s="366"/>
      <c r="L93" s="366"/>
      <c r="M93" s="366"/>
      <c r="N93" s="366"/>
      <c r="O93" s="366"/>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row>
    <row r="94" spans="1:61" s="409" customFormat="1" ht="21">
      <c r="A94" s="485"/>
      <c r="B94" s="489"/>
      <c r="C94" s="516"/>
      <c r="D94" s="491">
        <f>+'Cash-flow 1. év'!$J$19</f>
        <v>0</v>
      </c>
      <c r="E94" s="491">
        <f>+'Cash-flow 2. év'!$J$19</f>
        <v>0</v>
      </c>
      <c r="F94" s="517"/>
      <c r="G94" s="518"/>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row>
    <row r="95" spans="1:61" s="409" customFormat="1" ht="21">
      <c r="A95" s="485"/>
      <c r="B95" s="489"/>
      <c r="C95" s="516"/>
      <c r="D95" s="491">
        <f>+'Cash-flow 1. év'!$K$19</f>
        <v>0</v>
      </c>
      <c r="E95" s="491">
        <f>+'Cash-flow 2. év'!$K$19</f>
        <v>0</v>
      </c>
      <c r="F95" s="517"/>
      <c r="G95" s="518"/>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row>
    <row r="96" spans="1:61" s="409" customFormat="1" ht="21">
      <c r="A96" s="485"/>
      <c r="B96" s="489"/>
      <c r="C96" s="516"/>
      <c r="D96" s="491">
        <f>+'Cash-flow 1. év'!$L$19</f>
        <v>0</v>
      </c>
      <c r="E96" s="491">
        <f>+'Cash-flow 2. év'!$L$19</f>
        <v>0</v>
      </c>
      <c r="F96" s="517"/>
      <c r="G96" s="518"/>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row>
    <row r="97" spans="1:61" s="409" customFormat="1" ht="21">
      <c r="A97" s="485"/>
      <c r="B97" s="489"/>
      <c r="C97" s="516"/>
      <c r="D97" s="491">
        <f>+'Cash-flow 1. év'!$M$19</f>
        <v>0</v>
      </c>
      <c r="E97" s="491">
        <f>+'Cash-flow 2. év'!$M$19</f>
        <v>0</v>
      </c>
      <c r="F97" s="517"/>
      <c r="G97" s="518"/>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row>
    <row r="98" spans="1:61" s="409" customFormat="1" ht="21">
      <c r="A98" s="485"/>
      <c r="B98" s="489"/>
      <c r="C98" s="516"/>
      <c r="D98" s="491">
        <f>+'Cash-flow 1. év'!$N$19</f>
        <v>0</v>
      </c>
      <c r="E98" s="491">
        <f>+'Cash-flow 2. év'!$N$19</f>
        <v>0</v>
      </c>
      <c r="F98" s="517"/>
      <c r="G98" s="518"/>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6"/>
      <c r="BI98" s="366"/>
    </row>
    <row r="99" spans="1:61" s="409" customFormat="1" ht="21.75" thickBot="1">
      <c r="A99" s="485"/>
      <c r="B99" s="494"/>
      <c r="C99" s="519"/>
      <c r="D99" s="496">
        <f>+'Cash-flow 1. év'!$O$19</f>
        <v>0</v>
      </c>
      <c r="E99" s="496">
        <f>+'Cash-flow 2. év'!$O$19</f>
        <v>0</v>
      </c>
      <c r="F99" s="520"/>
      <c r="G99" s="521">
        <f>+D99+E99</f>
        <v>0</v>
      </c>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row>
    <row r="100" spans="1:61" s="409" customFormat="1" ht="45.75" customHeight="1" thickBot="1">
      <c r="A100" s="485"/>
      <c r="B100" s="494" t="s">
        <v>1165</v>
      </c>
      <c r="C100" s="522" t="s">
        <v>1166</v>
      </c>
      <c r="D100" s="523">
        <f>+'Bevételi terv'!$J$27</f>
        <v>0</v>
      </c>
      <c r="E100" s="509">
        <f>+'Cash-flow 3-4. év'!$C$6</f>
        <v>0</v>
      </c>
      <c r="F100" s="509"/>
      <c r="G100" s="524" t="str">
        <f>IF(E100=D100, "OK", "A Cash- flow 1. és 2. évben rögzített Foglalkoztatási költségek összegei összesen nem egyezik meg a Ráfordítási tervben szereplő értékkel.")</f>
        <v>OK</v>
      </c>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6"/>
      <c r="BI100" s="366"/>
    </row>
    <row r="101" spans="1:61" s="409" customFormat="1" ht="51" customHeight="1" thickBot="1">
      <c r="A101" s="485"/>
      <c r="B101" s="525" t="s">
        <v>1167</v>
      </c>
      <c r="C101" s="498" t="s">
        <v>1168</v>
      </c>
      <c r="D101" s="526">
        <f>+'Bevételi terv'!$M$27</f>
        <v>0</v>
      </c>
      <c r="E101" s="499">
        <f>+'Cash-flow 3-4. év'!$D$6</f>
        <v>0</v>
      </c>
      <c r="F101" s="499"/>
      <c r="G101" s="501" t="str">
        <f>IF(E101=D101, "OK", "A feltüntetett értékesítésből származó Bevétel, nem egyezik meg a Bevételi tervben szereplő összeggel.")</f>
        <v>OK</v>
      </c>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66"/>
      <c r="BC101" s="366"/>
      <c r="BD101" s="366"/>
      <c r="BE101" s="366"/>
      <c r="BF101" s="366"/>
      <c r="BG101" s="366"/>
      <c r="BH101" s="366"/>
      <c r="BI101" s="366"/>
    </row>
    <row r="102" spans="1:61" s="409" customFormat="1" ht="43.5" customHeight="1">
      <c r="A102" s="485"/>
      <c r="B102" s="527" t="s">
        <v>1169</v>
      </c>
      <c r="C102" s="482" t="s">
        <v>1170</v>
      </c>
      <c r="D102" s="483"/>
      <c r="E102" s="528" t="s">
        <v>1171</v>
      </c>
      <c r="F102" s="529" t="s">
        <v>1172</v>
      </c>
      <c r="G102" s="475"/>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row>
    <row r="103" spans="1:61" s="409" customFormat="1" ht="30">
      <c r="A103" s="485"/>
      <c r="B103" s="530"/>
      <c r="C103" s="490"/>
      <c r="D103" s="531">
        <f>+'Cash-flow 1. év'!$O$19</f>
        <v>0</v>
      </c>
      <c r="E103" s="532">
        <f>+D104*100</f>
        <v>0</v>
      </c>
      <c r="F103" s="533"/>
      <c r="G103" s="505" t="str">
        <f>IF(F105&gt;E103, "OK", "A vállalkozás első üzleti évében alultervezte a bevételeit. Kérjük javítsa, a KATA Tv. 60%-os arányának megfelelően.")</f>
        <v>A vállalkozás első üzleti évében alultervezte a bevételeit. Kérjük javítsa, a KATA Tv. 60%-os arányának megfelelően.</v>
      </c>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66"/>
      <c r="BC103" s="366"/>
      <c r="BD103" s="366"/>
      <c r="BE103" s="366"/>
      <c r="BF103" s="366"/>
      <c r="BG103" s="366"/>
      <c r="BH103" s="366"/>
      <c r="BI103" s="366"/>
    </row>
    <row r="104" spans="1:61" s="409" customFormat="1" ht="21">
      <c r="A104" s="485"/>
      <c r="B104" s="534" t="s">
        <v>1156</v>
      </c>
      <c r="C104" s="490"/>
      <c r="D104" s="535">
        <f>+('Cash-flow 1. év'!$O$19)/60</f>
        <v>0</v>
      </c>
      <c r="E104" s="535"/>
      <c r="F104" s="536"/>
      <c r="G104" s="475"/>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row>
    <row r="105" spans="1:61" s="409" customFormat="1" ht="21">
      <c r="A105" s="485"/>
      <c r="B105" s="534"/>
      <c r="C105" s="490"/>
      <c r="D105" s="503"/>
      <c r="E105" s="535"/>
      <c r="F105" s="537">
        <f>+'Cash-flow 1. év'!$O$6</f>
        <v>0</v>
      </c>
      <c r="G105" s="475"/>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row>
    <row r="106" spans="1:61" s="409" customFormat="1" ht="30">
      <c r="A106" s="485"/>
      <c r="B106" s="530"/>
      <c r="C106" s="490"/>
      <c r="D106" s="531">
        <f>+'Cash-flow 2. év'!$O$19</f>
        <v>0</v>
      </c>
      <c r="E106" s="532">
        <f>+D107*100</f>
        <v>0</v>
      </c>
      <c r="F106" s="533"/>
      <c r="G106" s="505" t="str">
        <f>IF(F108&gt;E106, "OK", "A vállalkozás első üzleti évében alultervezte a bevételeit. Kérjük javítsa, a KATA Tv. 60%-os arányának megfelelően.")</f>
        <v>A vállalkozás első üzleti évében alultervezte a bevételeit. Kérjük javítsa, a KATA Tv. 60%-os arányának megfelelően.</v>
      </c>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row>
    <row r="107" spans="1:61" s="409" customFormat="1" ht="21">
      <c r="A107" s="485"/>
      <c r="B107" s="534" t="s">
        <v>1157</v>
      </c>
      <c r="C107" s="490"/>
      <c r="D107" s="535">
        <f>+('Cash-flow 2. év'!$O$19)/60</f>
        <v>0</v>
      </c>
      <c r="E107" s="504"/>
      <c r="F107" s="538"/>
      <c r="G107" s="475"/>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c r="BE107" s="366"/>
      <c r="BF107" s="366"/>
      <c r="BG107" s="366"/>
      <c r="BH107" s="366"/>
      <c r="BI107" s="366"/>
    </row>
    <row r="108" spans="1:61" s="409" customFormat="1" ht="21">
      <c r="A108" s="485"/>
      <c r="B108" s="534"/>
      <c r="C108" s="490"/>
      <c r="D108" s="503"/>
      <c r="E108" s="531"/>
      <c r="F108" s="537">
        <f>+'Cash-flow 2. év'!$O$6</f>
        <v>0</v>
      </c>
      <c r="G108" s="475"/>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row>
    <row r="109" spans="1:61" s="409" customFormat="1" ht="30">
      <c r="A109" s="485"/>
      <c r="B109" s="530"/>
      <c r="C109" s="490"/>
      <c r="D109" s="531">
        <f>+'Cash-flow 3-4. év'!$C$21</f>
        <v>0</v>
      </c>
      <c r="E109" s="532">
        <f>+D110*100</f>
        <v>0</v>
      </c>
      <c r="F109" s="533"/>
      <c r="G109" s="505" t="str">
        <f>IF(F111&gt;E109, "OK", "A vállalkozás első üzleti évében alultervezte a bevételeit. Kérjük javítsa, a KATA Tv. 60%-os arányának megfelelően.")</f>
        <v>A vállalkozás első üzleti évében alultervezte a bevételeit. Kérjük javítsa, a KATA Tv. 60%-os arányának megfelelően.</v>
      </c>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row>
    <row r="110" spans="1:61" s="409" customFormat="1" ht="21">
      <c r="A110" s="485"/>
      <c r="B110" s="534" t="s">
        <v>1173</v>
      </c>
      <c r="C110" s="490"/>
      <c r="D110" s="531">
        <f>+('Cash-flow 3-4. év'!$C$21)/60</f>
        <v>0</v>
      </c>
      <c r="E110" s="535"/>
      <c r="F110" s="536"/>
      <c r="G110" s="475"/>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row>
    <row r="111" spans="1:61" s="409" customFormat="1" ht="21">
      <c r="A111" s="485"/>
      <c r="B111" s="534"/>
      <c r="C111" s="490"/>
      <c r="D111" s="503"/>
      <c r="E111" s="535"/>
      <c r="F111" s="537">
        <f>+'Cash-flow 3-4. év'!$C$6</f>
        <v>0</v>
      </c>
      <c r="G111" s="475"/>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row>
    <row r="112" spans="1:61" s="409" customFormat="1" ht="30">
      <c r="A112" s="485"/>
      <c r="B112" s="530"/>
      <c r="C112" s="490"/>
      <c r="D112" s="531">
        <f>+'Cash-flow 3-4. év'!$D$21</f>
        <v>0</v>
      </c>
      <c r="E112" s="532">
        <f>+D113*100</f>
        <v>0</v>
      </c>
      <c r="F112" s="533"/>
      <c r="G112" s="505" t="str">
        <f>IF(F114&gt;E112, "OK", "A vállalkozás első üzleti évében alultervezte a bevételeit. Kérjük javítsa, a KATA Tv. 60%-os arányának megfelelően.")</f>
        <v>A vállalkozás első üzleti évében alultervezte a bevételeit. Kérjük javítsa, a KATA Tv. 60%-os arányának megfelelően.</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row>
    <row r="113" spans="1:61" s="409" customFormat="1" ht="21">
      <c r="A113" s="485"/>
      <c r="B113" s="534" t="s">
        <v>1174</v>
      </c>
      <c r="C113" s="490"/>
      <c r="D113" s="531">
        <f>+('Cash-flow 3-4. év'!$D$21)/60</f>
        <v>0</v>
      </c>
      <c r="E113" s="504"/>
      <c r="F113" s="538"/>
      <c r="G113" s="475"/>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row>
    <row r="114" spans="1:61" s="409" customFormat="1" ht="21.75" thickBot="1">
      <c r="A114" s="485"/>
      <c r="B114" s="539"/>
      <c r="C114" s="495"/>
      <c r="D114" s="509"/>
      <c r="E114" s="540"/>
      <c r="F114" s="541">
        <f>+'Cash-flow 3-4. év'!$D$6</f>
        <v>0</v>
      </c>
      <c r="G114" s="542"/>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row>
    <row r="115" spans="1:61" s="409" customFormat="1" ht="57" customHeight="1">
      <c r="A115" s="485"/>
      <c r="B115" s="481" t="s">
        <v>1175</v>
      </c>
      <c r="C115" s="482" t="s">
        <v>1176</v>
      </c>
      <c r="D115" s="483">
        <f>+Eredménykimutatás!$D$32</f>
        <v>0</v>
      </c>
      <c r="E115" s="483">
        <v>0</v>
      </c>
      <c r="F115" s="483"/>
      <c r="G115" s="475" t="str">
        <f>IF(E115&lt;D115, "OK", "A Záró pénzügyi egyenleg nem lehet negatív! Negatív záró pénzügyi egyenleg esetén az ÜT nem kerülhet jóváhagyásra.")</f>
        <v>A Záró pénzügyi egyenleg nem lehet negatív! Negatív záró pénzügyi egyenleg esetén az ÜT nem kerülhet jóváhagyásra.</v>
      </c>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row>
    <row r="116" spans="1:61" s="409" customFormat="1" ht="30">
      <c r="A116" s="485"/>
      <c r="B116" s="489"/>
      <c r="C116" s="543"/>
      <c r="D116" s="503">
        <f>+Eredménykimutatás!$E$32</f>
        <v>0</v>
      </c>
      <c r="E116" s="503">
        <v>0</v>
      </c>
      <c r="F116" s="503"/>
      <c r="G116" s="475" t="str">
        <f>IF(E116&lt;D116, "OK", "A Záró pénzügyi egyenleg nem lehet negatív! Negatív záró pénzügyi egyenleg esetén az ÜT nem kerülhet jóváhagyásra.")</f>
        <v>A Záró pénzügyi egyenleg nem lehet negatív! Negatív záró pénzügyi egyenleg esetén az ÜT nem kerülhet jóváhagyásra.</v>
      </c>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row>
    <row r="117" spans="1:61" s="409" customFormat="1" ht="30">
      <c r="A117" s="485"/>
      <c r="B117" s="489"/>
      <c r="C117" s="490"/>
      <c r="D117" s="503">
        <f>+Eredménykimutatás!$F$32</f>
        <v>0</v>
      </c>
      <c r="E117" s="503">
        <v>0</v>
      </c>
      <c r="F117" s="503"/>
      <c r="G117" s="475" t="str">
        <f>IF(E117&lt;D117, "OK", "A Záró pénzügyi egyenleg nem lehet negatív! Negatív záró pénzügyi egyenleg esetén az ÜT nem kerülhet jóváhagyásra.")</f>
        <v>A Záró pénzügyi egyenleg nem lehet negatív! Negatív záró pénzügyi egyenleg esetén az ÜT nem kerülhet jóváhagyásra.</v>
      </c>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row>
    <row r="118" spans="1:61" s="409" customFormat="1" ht="30.75" thickBot="1">
      <c r="A118" s="544"/>
      <c r="B118" s="494"/>
      <c r="C118" s="495"/>
      <c r="D118" s="509">
        <f>+Eredménykimutatás!$G$32</f>
        <v>0</v>
      </c>
      <c r="E118" s="509">
        <v>0</v>
      </c>
      <c r="F118" s="509"/>
      <c r="G118" s="511" t="str">
        <f>IF(E118&lt;D118, "OK", "A Záró pénzügyi egyenleg nem lehet negatív! Negatív záró pénzügyi egyenleg esetén az ÜT nem kerülhet jóváhagyásra.")</f>
        <v>A Záró pénzügyi egyenleg nem lehet negatív! Negatív záró pénzügyi egyenleg esetén az ÜT nem kerülhet jóváhagyásra.</v>
      </c>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row>
    <row r="119" spans="1:61" s="422" customFormat="1" ht="30" hidden="1">
      <c r="A119" s="545"/>
      <c r="B119" s="374" t="s">
        <v>1177</v>
      </c>
      <c r="C119" s="546"/>
      <c r="D119" s="547">
        <f>+E11</f>
        <v>0</v>
      </c>
      <c r="E119" s="548" t="s">
        <v>362</v>
      </c>
      <c r="F119" s="549" t="str">
        <f>IF(E119=D119, "", "1")</f>
        <v>1</v>
      </c>
      <c r="G119" s="550" t="str">
        <f>IF(F119=F120, "", "1")</f>
        <v>1</v>
      </c>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row>
    <row r="120" spans="1:61" s="422" customFormat="1" ht="21.75" hidden="1" thickBot="1">
      <c r="A120" s="545"/>
      <c r="B120" s="393"/>
      <c r="C120" s="551"/>
      <c r="D120" s="552"/>
      <c r="E120" s="552"/>
      <c r="F120" s="553">
        <f>+Eredménykimutatás!$D$4+Eredménykimutatás!$E$4+Eredménykimutatás!$F$4+Eredménykimutatás!$G$4</f>
        <v>0</v>
      </c>
      <c r="G120" s="554" t="str">
        <f>IF(F120=F119, "", "Kettős könyvvitel vezetése esetén a táblázat kitöltése kötelező!")</f>
        <v>Kettős könyvvitel vezetése esetén a táblázat kitöltése kötelező!</v>
      </c>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row>
    <row r="121" spans="1:61" s="422" customFormat="1" ht="21" hidden="1">
      <c r="A121" s="545"/>
      <c r="B121" s="374" t="s">
        <v>1178</v>
      </c>
      <c r="C121" s="555"/>
      <c r="D121" s="364"/>
      <c r="E121" s="364"/>
      <c r="F121" s="364"/>
      <c r="G121" s="55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6"/>
      <c r="AY121" s="366"/>
      <c r="AZ121" s="366"/>
      <c r="BA121" s="366"/>
      <c r="BB121" s="366"/>
      <c r="BC121" s="366"/>
      <c r="BD121" s="366"/>
      <c r="BE121" s="366"/>
      <c r="BF121" s="366"/>
      <c r="BG121" s="366"/>
      <c r="BH121" s="366"/>
      <c r="BI121" s="366"/>
    </row>
    <row r="122" spans="1:61" s="422" customFormat="1" ht="21" hidden="1">
      <c r="A122" s="545"/>
      <c r="B122" s="380" t="s">
        <v>1179</v>
      </c>
      <c r="C122" s="546"/>
      <c r="D122" s="557"/>
      <c r="E122" s="557"/>
      <c r="F122" s="557"/>
      <c r="G122" s="558"/>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row>
    <row r="123" spans="1:61" s="422" customFormat="1" ht="21" hidden="1">
      <c r="A123" s="545"/>
      <c r="B123" s="380" t="s">
        <v>1180</v>
      </c>
      <c r="C123" s="546"/>
      <c r="D123" s="557"/>
      <c r="E123" s="557"/>
      <c r="F123" s="557"/>
      <c r="G123" s="558"/>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66"/>
    </row>
    <row r="124" spans="1:61" s="422" customFormat="1" ht="21" hidden="1">
      <c r="A124" s="545"/>
      <c r="B124" s="380" t="s">
        <v>1181</v>
      </c>
      <c r="C124" s="546"/>
      <c r="D124" s="557"/>
      <c r="E124" s="557"/>
      <c r="F124" s="557"/>
      <c r="G124" s="558"/>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66"/>
    </row>
    <row r="125" spans="1:61" s="422" customFormat="1" ht="21" hidden="1">
      <c r="A125" s="545"/>
      <c r="B125" s="380" t="s">
        <v>1182</v>
      </c>
      <c r="C125" s="546"/>
      <c r="D125" s="557"/>
      <c r="E125" s="557"/>
      <c r="F125" s="557"/>
      <c r="G125" s="558"/>
      <c r="H125" s="366"/>
      <c r="I125" s="366"/>
      <c r="J125" s="366"/>
      <c r="K125" s="366"/>
      <c r="L125" s="366"/>
      <c r="M125" s="366"/>
      <c r="N125" s="366"/>
      <c r="O125" s="366"/>
      <c r="P125" s="366"/>
      <c r="Q125" s="366"/>
      <c r="R125" s="366"/>
      <c r="S125" s="366"/>
      <c r="T125" s="366"/>
      <c r="U125" s="366"/>
      <c r="V125" s="366"/>
      <c r="W125" s="366"/>
      <c r="X125" s="366"/>
      <c r="Y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row>
    <row r="126" spans="1:61" s="422" customFormat="1" ht="21" hidden="1">
      <c r="A126" s="545"/>
      <c r="B126" s="380" t="s">
        <v>1183</v>
      </c>
      <c r="C126" s="546"/>
      <c r="D126" s="557"/>
      <c r="E126" s="557"/>
      <c r="F126" s="557"/>
      <c r="G126" s="558"/>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row>
    <row r="127" spans="1:61" s="422" customFormat="1" ht="21" hidden="1">
      <c r="A127" s="545"/>
      <c r="B127" s="380" t="s">
        <v>1184</v>
      </c>
      <c r="C127" s="546"/>
      <c r="D127" s="557"/>
      <c r="E127" s="557"/>
      <c r="F127" s="557"/>
      <c r="G127" s="558"/>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row>
    <row r="128" spans="1:61" s="422" customFormat="1" ht="21" hidden="1">
      <c r="A128" s="545"/>
      <c r="B128" s="380" t="s">
        <v>1185</v>
      </c>
      <c r="C128" s="546"/>
      <c r="D128" s="557"/>
      <c r="E128" s="557"/>
      <c r="F128" s="557"/>
      <c r="G128" s="558"/>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row>
    <row r="129" spans="1:61" s="422" customFormat="1" ht="21" hidden="1">
      <c r="A129" s="545"/>
      <c r="B129" s="380" t="s">
        <v>1186</v>
      </c>
      <c r="C129" s="546"/>
      <c r="D129" s="557"/>
      <c r="E129" s="557"/>
      <c r="F129" s="557"/>
      <c r="G129" s="558"/>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row>
    <row r="130" spans="1:61" s="422" customFormat="1" ht="21" hidden="1">
      <c r="A130" s="545"/>
      <c r="B130" s="380" t="s">
        <v>1187</v>
      </c>
      <c r="C130" s="546"/>
      <c r="D130" s="557"/>
      <c r="E130" s="557"/>
      <c r="F130" s="557"/>
      <c r="G130" s="558"/>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row>
    <row r="131" spans="1:61" s="422" customFormat="1" ht="21.75" hidden="1" thickBot="1">
      <c r="A131" s="368"/>
      <c r="B131" s="393" t="s">
        <v>1188</v>
      </c>
      <c r="C131" s="559"/>
      <c r="D131" s="560"/>
      <c r="E131" s="560"/>
      <c r="F131" s="560"/>
      <c r="G131" s="561"/>
      <c r="H131" s="366"/>
      <c r="I131" s="366"/>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row>
    <row r="132" spans="1:61" s="562" customFormat="1"/>
    <row r="133" spans="1:61" s="562" customFormat="1"/>
    <row r="134" spans="1:61" s="562" customFormat="1"/>
    <row r="135" spans="1:61" s="562" customFormat="1"/>
    <row r="136" spans="1:61" s="562" customFormat="1"/>
    <row r="137" spans="1:61" s="562" customFormat="1"/>
    <row r="138" spans="1:61" s="562" customFormat="1"/>
    <row r="139" spans="1:61" s="562" customFormat="1"/>
    <row r="140" spans="1:61" s="562" customFormat="1"/>
    <row r="141" spans="1:61" s="562" customFormat="1"/>
    <row r="142" spans="1:61" s="562" customFormat="1"/>
    <row r="143" spans="1:61" s="562" customFormat="1"/>
    <row r="144" spans="1:61" s="562" customFormat="1"/>
    <row r="145" s="562" customFormat="1"/>
    <row r="146" s="562" customFormat="1"/>
    <row r="147" s="562" customFormat="1"/>
    <row r="148" s="562" customFormat="1"/>
    <row r="149" s="562" customFormat="1"/>
    <row r="150" s="562" customFormat="1"/>
    <row r="151" s="562" customFormat="1"/>
    <row r="152" s="562" customFormat="1"/>
    <row r="153" s="562" customFormat="1"/>
    <row r="154" s="562" customFormat="1"/>
    <row r="155" s="562" customFormat="1"/>
    <row r="156" s="562" customFormat="1"/>
    <row r="157" s="562" customFormat="1"/>
    <row r="158" s="562" customFormat="1"/>
    <row r="159" s="562" customFormat="1"/>
    <row r="160" s="562" customFormat="1"/>
    <row r="161" s="562" customFormat="1"/>
    <row r="162" s="562" customFormat="1"/>
    <row r="163" s="562" customFormat="1"/>
    <row r="164" s="562" customFormat="1"/>
    <row r="165" s="562" customFormat="1"/>
    <row r="166" s="562" customFormat="1"/>
    <row r="167" s="562" customFormat="1"/>
    <row r="168" s="562" customFormat="1"/>
    <row r="169" s="562" customFormat="1"/>
    <row r="170" s="562" customFormat="1"/>
    <row r="171" s="562" customFormat="1"/>
    <row r="172" s="562" customFormat="1"/>
    <row r="173" s="562" customFormat="1"/>
    <row r="174" s="562" customFormat="1"/>
    <row r="175" s="562" customFormat="1"/>
    <row r="176" s="562" customFormat="1"/>
    <row r="177" s="562" customFormat="1"/>
    <row r="178" s="562" customFormat="1"/>
    <row r="179" s="562" customFormat="1"/>
    <row r="180" s="562" customFormat="1"/>
    <row r="181" s="562" customFormat="1"/>
    <row r="182" s="562" customFormat="1"/>
    <row r="183" s="562" customFormat="1"/>
    <row r="184" s="562" customFormat="1"/>
    <row r="185" s="562" customFormat="1"/>
    <row r="186" s="562" customFormat="1"/>
    <row r="187" s="562" customFormat="1"/>
    <row r="188" s="562" customFormat="1"/>
    <row r="189" s="562" customFormat="1"/>
    <row r="190" s="562" customFormat="1"/>
    <row r="191" s="562" customFormat="1"/>
    <row r="192" s="562" customFormat="1"/>
    <row r="193" s="562" customFormat="1"/>
    <row r="194" s="562" customFormat="1"/>
    <row r="195" s="562" customFormat="1"/>
    <row r="196" s="562" customFormat="1"/>
    <row r="197" s="562" customFormat="1"/>
    <row r="198" s="562" customFormat="1"/>
    <row r="199" s="562" customFormat="1"/>
    <row r="200" s="562" customFormat="1"/>
    <row r="201" s="562" customFormat="1"/>
    <row r="202" s="562" customFormat="1"/>
    <row r="203" s="562" customFormat="1"/>
    <row r="204" s="562" customFormat="1"/>
    <row r="205" s="562" customFormat="1"/>
    <row r="206" s="562" customFormat="1"/>
    <row r="207" s="562" customFormat="1"/>
    <row r="208" s="562" customFormat="1"/>
    <row r="209" s="562" customFormat="1"/>
    <row r="210" s="562" customFormat="1"/>
    <row r="211" s="562" customFormat="1"/>
    <row r="212" s="562" customFormat="1"/>
    <row r="213" s="562" customFormat="1"/>
    <row r="214" s="562" customFormat="1"/>
    <row r="215" s="562" customFormat="1"/>
    <row r="216" s="562" customFormat="1"/>
    <row r="217" s="562" customFormat="1"/>
    <row r="218" s="562" customFormat="1"/>
    <row r="219" s="562" customFormat="1"/>
    <row r="220" s="562" customFormat="1"/>
    <row r="221" s="562" customFormat="1"/>
    <row r="222" s="562" customFormat="1"/>
    <row r="223" s="562" customFormat="1"/>
    <row r="224" s="562" customFormat="1"/>
    <row r="225" s="562" customFormat="1"/>
    <row r="226" s="562" customFormat="1"/>
    <row r="227" s="562" customFormat="1"/>
    <row r="228" s="562" customFormat="1"/>
    <row r="229" s="562" customFormat="1"/>
    <row r="230" s="562" customFormat="1"/>
    <row r="231" s="562" customFormat="1"/>
    <row r="232" s="562" customFormat="1"/>
    <row r="233" s="562" customFormat="1"/>
    <row r="234" s="562" customFormat="1"/>
    <row r="235" s="562" customFormat="1"/>
    <row r="236" s="562" customFormat="1"/>
    <row r="237" s="562" customFormat="1"/>
    <row r="238" s="562" customFormat="1"/>
    <row r="239" s="562" customFormat="1"/>
    <row r="240" s="562" customFormat="1"/>
    <row r="241" s="562" customFormat="1"/>
    <row r="242" s="562" customFormat="1"/>
    <row r="243" s="562" customFormat="1"/>
    <row r="244" s="562" customFormat="1"/>
    <row r="245" s="562" customFormat="1"/>
    <row r="246" s="562" customFormat="1"/>
    <row r="247" s="562" customFormat="1"/>
    <row r="248" s="562" customFormat="1"/>
    <row r="249" s="562" customFormat="1"/>
    <row r="250" s="562" customFormat="1"/>
    <row r="251" s="562" customFormat="1"/>
    <row r="252" s="562" customFormat="1"/>
    <row r="253" s="562" customFormat="1"/>
    <row r="254" s="562" customFormat="1"/>
    <row r="255" s="562" customFormat="1"/>
    <row r="256" s="562" customFormat="1"/>
    <row r="257" s="562" customFormat="1"/>
    <row r="258" s="562" customFormat="1"/>
    <row r="259" s="562" customFormat="1"/>
    <row r="260" s="562" customFormat="1"/>
    <row r="261" s="562" customFormat="1"/>
    <row r="262" s="562" customFormat="1"/>
    <row r="263" s="562" customFormat="1"/>
    <row r="264" s="562" customFormat="1"/>
    <row r="265" s="562" customFormat="1"/>
    <row r="266" s="562" customFormat="1"/>
    <row r="267" s="562" customFormat="1"/>
    <row r="268" s="562" customFormat="1"/>
    <row r="269" s="562" customFormat="1"/>
    <row r="270" s="562" customFormat="1"/>
    <row r="271" s="562" customFormat="1"/>
    <row r="272" s="562" customFormat="1"/>
    <row r="273" s="562" customFormat="1"/>
    <row r="274" s="562" customFormat="1"/>
    <row r="275" s="562" customFormat="1"/>
    <row r="276" s="562" customFormat="1"/>
    <row r="277" s="562" customFormat="1"/>
    <row r="278" s="562" customFormat="1"/>
    <row r="279" s="562" customFormat="1"/>
    <row r="280" s="562" customFormat="1"/>
    <row r="281" s="562" customFormat="1"/>
    <row r="282" s="562" customFormat="1"/>
    <row r="283" s="562" customFormat="1"/>
    <row r="284" s="562" customFormat="1"/>
    <row r="285" s="562" customFormat="1"/>
    <row r="286" s="562" customFormat="1"/>
    <row r="287" s="562" customFormat="1"/>
    <row r="288" s="562" customFormat="1"/>
    <row r="289" s="562" customFormat="1"/>
    <row r="290" s="562" customFormat="1"/>
    <row r="291" s="562" customFormat="1"/>
    <row r="292" s="562" customFormat="1"/>
    <row r="293" s="562" customFormat="1"/>
    <row r="294" s="562" customFormat="1"/>
    <row r="295" s="562" customFormat="1"/>
    <row r="296" s="562" customFormat="1"/>
    <row r="297" s="562" customFormat="1"/>
    <row r="298" s="562" customFormat="1"/>
    <row r="299" s="562" customFormat="1"/>
    <row r="300" s="562" customFormat="1"/>
    <row r="301" s="562" customFormat="1"/>
    <row r="302" s="562" customFormat="1"/>
    <row r="303" s="562" customFormat="1"/>
    <row r="304" s="562" customFormat="1"/>
    <row r="305" s="562" customFormat="1"/>
    <row r="306" s="562" customFormat="1"/>
    <row r="307" s="562" customFormat="1"/>
    <row r="308" s="562" customFormat="1"/>
    <row r="309" s="562" customFormat="1"/>
    <row r="310" s="562" customFormat="1"/>
    <row r="311" s="562" customFormat="1"/>
    <row r="312" s="562" customFormat="1"/>
    <row r="313" s="562" customFormat="1"/>
    <row r="314" s="562" customFormat="1"/>
    <row r="315" s="562" customFormat="1"/>
    <row r="316" s="562" customFormat="1"/>
    <row r="317" s="562" customFormat="1"/>
    <row r="318" s="562" customFormat="1"/>
    <row r="319" s="562" customFormat="1"/>
    <row r="320" s="562" customFormat="1"/>
    <row r="321" s="562" customFormat="1"/>
    <row r="322" s="562" customFormat="1"/>
    <row r="323" s="562" customFormat="1"/>
    <row r="324" s="562" customFormat="1"/>
    <row r="325" s="562" customFormat="1"/>
    <row r="326" s="562" customFormat="1"/>
    <row r="327" s="562" customFormat="1"/>
    <row r="328" s="562" customFormat="1"/>
    <row r="329" s="562" customFormat="1"/>
    <row r="330" s="562" customFormat="1"/>
    <row r="331" s="562" customFormat="1"/>
    <row r="332" s="562" customFormat="1"/>
    <row r="333" s="562" customFormat="1"/>
    <row r="334" s="562" customFormat="1"/>
    <row r="335" s="562" customFormat="1"/>
    <row r="336" s="562" customFormat="1"/>
    <row r="337" s="562" customFormat="1"/>
    <row r="338" s="562" customFormat="1"/>
    <row r="339" s="562" customFormat="1"/>
    <row r="340" s="562" customFormat="1"/>
    <row r="341" s="562" customFormat="1"/>
    <row r="342" s="562" customFormat="1"/>
    <row r="343" s="562" customFormat="1"/>
    <row r="344" s="562" customFormat="1"/>
    <row r="345" s="562" customFormat="1"/>
    <row r="346" s="562" customFormat="1"/>
    <row r="347" s="562" customFormat="1"/>
    <row r="348" s="562" customFormat="1"/>
    <row r="349" s="562" customFormat="1"/>
    <row r="350" s="562" customFormat="1"/>
    <row r="351" s="562" customFormat="1"/>
    <row r="352" s="562" customFormat="1"/>
    <row r="353" s="562" customFormat="1"/>
    <row r="354" s="562" customFormat="1"/>
    <row r="355" s="562" customFormat="1"/>
    <row r="356" s="562" customFormat="1"/>
    <row r="357" s="562" customFormat="1"/>
    <row r="358" s="562" customFormat="1"/>
    <row r="359" s="562" customFormat="1"/>
    <row r="360" s="562" customFormat="1"/>
    <row r="361" s="562" customFormat="1"/>
    <row r="362" s="562" customFormat="1"/>
    <row r="363" s="562" customFormat="1"/>
    <row r="364" s="562" customFormat="1"/>
    <row r="365" s="562" customFormat="1"/>
    <row r="366" s="562" customFormat="1"/>
    <row r="367" s="562" customFormat="1"/>
    <row r="368" s="562" customFormat="1"/>
    <row r="369" s="562" customFormat="1"/>
    <row r="370" s="562" customFormat="1"/>
    <row r="371" s="562" customFormat="1"/>
    <row r="372" s="562" customFormat="1"/>
    <row r="373" s="562" customFormat="1"/>
    <row r="374" s="562" customFormat="1"/>
    <row r="375" s="562" customFormat="1"/>
    <row r="376" s="562" customFormat="1"/>
    <row r="377" s="562" customFormat="1"/>
    <row r="378" s="562" customFormat="1"/>
    <row r="379" s="562" customFormat="1"/>
    <row r="380" s="562" customFormat="1"/>
    <row r="381" s="562" customFormat="1"/>
    <row r="382" s="562" customFormat="1"/>
    <row r="383" s="562" customFormat="1"/>
    <row r="384" s="562" customFormat="1"/>
    <row r="385" s="562" customFormat="1"/>
    <row r="386" s="562" customFormat="1"/>
    <row r="387" s="562" customFormat="1"/>
    <row r="388" s="562" customFormat="1"/>
    <row r="389" s="562" customFormat="1"/>
    <row r="390" s="562" customFormat="1"/>
    <row r="391" s="562" customFormat="1"/>
    <row r="392" s="562" customFormat="1"/>
    <row r="393" s="562" customFormat="1"/>
    <row r="394" s="562" customFormat="1"/>
    <row r="395" s="562" customFormat="1"/>
    <row r="396" s="562" customFormat="1"/>
    <row r="397" s="562" customFormat="1"/>
    <row r="398" s="562" customFormat="1"/>
    <row r="399" s="562" customFormat="1"/>
    <row r="400" s="562" customFormat="1"/>
    <row r="401" s="562" customFormat="1"/>
    <row r="402" s="562" customFormat="1"/>
    <row r="403" s="562" customFormat="1"/>
    <row r="404" s="562" customFormat="1"/>
    <row r="405" s="562" customFormat="1"/>
    <row r="406" s="562" customFormat="1"/>
    <row r="407" s="562" customFormat="1"/>
    <row r="408" s="562" customFormat="1"/>
    <row r="409" s="562" customFormat="1"/>
    <row r="410" s="562" customFormat="1"/>
    <row r="411" s="562" customFormat="1"/>
    <row r="412" s="562" customFormat="1"/>
    <row r="413" s="562" customFormat="1"/>
    <row r="414" s="562" customFormat="1"/>
    <row r="415" s="562" customFormat="1"/>
    <row r="416" s="562" customFormat="1"/>
    <row r="417" s="562" customFormat="1"/>
    <row r="418" s="562" customFormat="1"/>
    <row r="419" s="562" customFormat="1"/>
    <row r="420" s="562" customFormat="1"/>
    <row r="421" s="562" customFormat="1"/>
    <row r="422" s="562" customFormat="1"/>
    <row r="423" s="562" customFormat="1"/>
    <row r="424" s="562" customFormat="1"/>
    <row r="425" s="562" customFormat="1"/>
    <row r="426" s="562" customFormat="1"/>
    <row r="427" s="562" customFormat="1"/>
    <row r="428" s="562" customFormat="1"/>
    <row r="429" s="562" customFormat="1"/>
    <row r="430" s="562" customFormat="1"/>
    <row r="431" s="562" customFormat="1"/>
    <row r="432" s="562" customFormat="1"/>
    <row r="433" s="562" customFormat="1"/>
    <row r="434" s="562" customFormat="1"/>
    <row r="435" s="562" customFormat="1"/>
    <row r="436" s="562" customFormat="1"/>
    <row r="437" s="562" customFormat="1"/>
    <row r="438" s="562" customFormat="1"/>
    <row r="439" s="562" customFormat="1"/>
    <row r="440" s="562" customFormat="1"/>
    <row r="441" s="562" customFormat="1"/>
    <row r="442" s="562" customFormat="1"/>
    <row r="443" s="562" customFormat="1"/>
    <row r="444" s="562" customFormat="1"/>
    <row r="445" s="562" customFormat="1"/>
    <row r="446" s="562" customFormat="1"/>
    <row r="447" s="562" customFormat="1"/>
    <row r="448" s="562" customFormat="1"/>
    <row r="449" s="562" customFormat="1"/>
    <row r="450" s="562" customFormat="1"/>
    <row r="451" s="562" customFormat="1"/>
    <row r="452" s="562" customFormat="1"/>
    <row r="453" s="562" customFormat="1"/>
    <row r="454" s="562" customFormat="1"/>
    <row r="455" s="562" customFormat="1"/>
    <row r="456" s="562" customFormat="1"/>
    <row r="457" s="562" customFormat="1"/>
    <row r="458" s="562" customFormat="1"/>
    <row r="459" s="562" customFormat="1"/>
    <row r="460" s="562" customFormat="1"/>
    <row r="461" s="562" customFormat="1"/>
    <row r="462" s="562" customFormat="1"/>
    <row r="463" s="562" customFormat="1"/>
    <row r="464" s="562" customFormat="1"/>
    <row r="465" s="562" customFormat="1"/>
    <row r="466" s="562" customFormat="1"/>
    <row r="467" s="562" customFormat="1"/>
    <row r="468" s="562" customFormat="1"/>
    <row r="469" s="562" customFormat="1"/>
    <row r="470" s="562" customFormat="1"/>
    <row r="471" s="562" customFormat="1"/>
    <row r="472" s="562" customFormat="1"/>
    <row r="473" s="562" customFormat="1"/>
    <row r="474" s="562" customFormat="1"/>
    <row r="475" s="562" customFormat="1"/>
    <row r="476" s="562" customFormat="1"/>
    <row r="477" s="562" customFormat="1"/>
    <row r="478" s="562" customFormat="1"/>
    <row r="479" s="562" customFormat="1"/>
    <row r="480" s="562" customFormat="1"/>
    <row r="481" s="562" customFormat="1"/>
    <row r="482" s="562" customFormat="1"/>
    <row r="483" s="562" customFormat="1"/>
    <row r="484" s="562" customFormat="1"/>
    <row r="485" s="562" customFormat="1"/>
    <row r="486" s="562" customFormat="1"/>
    <row r="487" s="562" customFormat="1"/>
    <row r="488" s="562" customFormat="1"/>
    <row r="489" s="562" customFormat="1"/>
    <row r="490" s="562" customFormat="1"/>
    <row r="491" s="562" customFormat="1"/>
    <row r="492" s="562" customFormat="1"/>
    <row r="493" s="562" customFormat="1"/>
    <row r="494" s="562" customFormat="1"/>
    <row r="495" s="562" customFormat="1"/>
    <row r="496" s="562" customFormat="1"/>
    <row r="497" s="562" customFormat="1"/>
    <row r="498" s="562" customFormat="1"/>
    <row r="499" s="562" customFormat="1"/>
    <row r="500" s="562" customFormat="1"/>
    <row r="501" s="562" customFormat="1"/>
    <row r="502" s="562" customFormat="1"/>
    <row r="503" s="562" customFormat="1"/>
    <row r="504" s="562" customFormat="1"/>
    <row r="505" s="562" customFormat="1"/>
    <row r="506" s="562" customFormat="1"/>
    <row r="507" s="562" customFormat="1"/>
    <row r="508" s="562" customFormat="1"/>
    <row r="509" s="562" customFormat="1"/>
    <row r="510" s="562" customFormat="1"/>
    <row r="511" s="562" customFormat="1"/>
    <row r="512" s="562" customFormat="1"/>
    <row r="513" s="562" customFormat="1"/>
    <row r="514" s="562" customFormat="1"/>
    <row r="515" s="562" customFormat="1"/>
    <row r="516" s="562" customFormat="1"/>
    <row r="517" s="562" customFormat="1"/>
    <row r="518" s="562" customFormat="1"/>
    <row r="519" s="562" customFormat="1"/>
    <row r="520" s="562" customFormat="1"/>
    <row r="521" s="562" customFormat="1"/>
    <row r="522" s="562" customFormat="1"/>
    <row r="523" s="562" customFormat="1"/>
    <row r="524" s="562" customFormat="1"/>
    <row r="525" s="562" customFormat="1"/>
    <row r="526" s="562" customFormat="1"/>
    <row r="527" s="562" customFormat="1"/>
  </sheetData>
  <mergeCells count="1">
    <mergeCell ref="G23:G36"/>
  </mergeCells>
  <conditionalFormatting sqref="D67:E79">
    <cfRule type="expression" dxfId="1" priority="2">
      <formula>D67&lt;0</formula>
    </cfRule>
  </conditionalFormatting>
  <conditionalFormatting sqref="D87:E99">
    <cfRule type="expression" dxfId="0" priority="1">
      <formula>D87&lt;0</formula>
    </cfRule>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K1" sqref="K1"/>
    </sheetView>
  </sheetViews>
  <sheetFormatPr defaultColWidth="9.140625" defaultRowHeight="15"/>
  <cols>
    <col min="1" max="4" width="9.140625" style="568"/>
    <col min="5" max="5" width="20.5703125" style="568" bestFit="1" customWidth="1"/>
    <col min="6" max="6" width="12.28515625" style="568" bestFit="1" customWidth="1"/>
    <col min="7" max="11" width="27.5703125" style="568" customWidth="1"/>
    <col min="12" max="12" width="25.5703125" style="568" customWidth="1"/>
    <col min="13" max="13" width="27.5703125" style="568" customWidth="1"/>
    <col min="14" max="14" width="16.5703125" style="568" customWidth="1"/>
    <col min="15" max="15" width="15.28515625" style="568" bestFit="1" customWidth="1"/>
    <col min="16" max="16" width="14.28515625" style="568" bestFit="1" customWidth="1"/>
    <col min="17" max="16384" width="9.140625" style="568"/>
  </cols>
  <sheetData>
    <row r="1" spans="1:16" s="567" customFormat="1" ht="172.15" customHeight="1">
      <c r="A1" s="564"/>
      <c r="B1" s="564" t="s">
        <v>1114</v>
      </c>
      <c r="C1" s="564"/>
      <c r="D1" s="564" t="e">
        <f>+Fedlap!C8</f>
        <v>#NUM!</v>
      </c>
      <c r="E1" s="565">
        <f>+'Vállalkozó bemutatása'!$C$3</f>
        <v>0</v>
      </c>
      <c r="F1" s="565">
        <f>+'Vállalkozó bemutatása'!C4</f>
        <v>0</v>
      </c>
      <c r="G1" s="564"/>
      <c r="H1" s="565">
        <f>+'Vállalkozó bemutatása'!$C$6</f>
        <v>0</v>
      </c>
      <c r="I1" s="565" t="str">
        <f>+'Vállalkozó bemutatása'!$C$8&amp;"."&amp;'Vállalkozó bemutatása'!$D$8&amp;"."&amp;'Vállalkozó bemutatása'!$E$8</f>
        <v>..</v>
      </c>
      <c r="J1" s="565">
        <f>+'Vállalkozó bemutatása'!$C$5</f>
        <v>0</v>
      </c>
      <c r="K1" s="565">
        <f>+'Vállalkozó bemutatása'!$C$9</f>
        <v>0</v>
      </c>
      <c r="L1" s="565" t="str">
        <f>CONCATENATE('Vállalkozás bemutatása'!$C$20,",",'Vállalkozás bemutatása'!$E$21,",",'Vállalkozás bemutatása'!$E$22,",",'Vállalkozás bemutatása'!$E$23,",",'Vállalkozás bemutatása'!$E$24,",",'Vállalkozás bemutatása'!$E$25,",",'Vállalkozás bemutatása'!$E$26,",",'Vállalkozás bemutatása'!$E$27,",",'Vállalkozás bemutatása'!$E$28,",",'Vállalkozás bemutatása'!$E$29,",",'Vállalkozás bemutatása'!$E$30,",",'Vállalkozás bemutatása'!$E$31,",",'Vállalkozás bemutatása'!$E$32,",",'Vállalkozás bemutatása'!$E$33,",",'Vállalkozás bemutatása'!$E$34,",",'Vállalkozás bemutatása'!$E$35,",",'Vállalkozás bemutatása'!$E$36,",",'Vállalkozás bemutatása'!$E$37,",",'Vállalkozás bemutatása'!$E$38,",",'Vállalkozás bemutatása'!$E$39,",",'Vállalkozás bemutatása'!$E$40,",",'Vállalkozás bemutatása'!$E$41,",",'Vállalkozás bemutatása'!$E$42,",",'Vállalkozás bemutatása'!$E$43,",",'Vállalkozás bemutatása'!$E$44,",",'Vállalkozás bemutatása'!$E$45,",",'Vállalkozás bemutatása'!$E$46,",",'Vállalkozás bemutatása'!$E$47,",",'Vállalkozás bemutatása'!$E$48,",",'Vállalkozás bemutatása'!$E$49,",",'Vállalkozás bemutatása'!$E$50,",",'Vállalkozás bemutatása'!$E$51,",",'Vállalkozás bemutatása'!$E$52,",",'Vállalkozás bemutatása'!$E$53,",",'Vállalkozás bemutatása'!$E$54,",",'Vállalkozás bemutatása'!$E$55,",",'Vállalkozás bemutatása'!$E$56,",",'Vállalkozás bemutatása'!$E$57)</f>
        <v>,,,,,,,,,,,,,,,,,,,,,,,,,,,,,,,,,,,,,</v>
      </c>
      <c r="M1" s="565" t="str">
        <f>CONCATENATE('Vállalkozás bemutatása'!$C$20,",",'Vállalkozás bemutatása'!$E$21,",",'Vállalkozás bemutatása'!$E$22,",",'Vállalkozás bemutatása'!$E$23,",",'Vállalkozás bemutatása'!$E$24,",",'Vállalkozás bemutatása'!$E$25,",",'Vállalkozás bemutatása'!$E$26,",",'Vállalkozás bemutatása'!$E$27,",",'Vállalkozás bemutatása'!$E$28,",",'Vállalkozás bemutatása'!$E$29,",",'Vállalkozás bemutatása'!$E$30,",",'Vállalkozás bemutatása'!$E$31,",",'Vállalkozás bemutatása'!$E$32,",",'Vállalkozás bemutatása'!$E$33,",",'Vállalkozás bemutatása'!$E$34,",",'Vállalkozás bemutatása'!$E$35,",",'Vállalkozás bemutatása'!$E$36,",",'Vállalkozás bemutatása'!$E$37,",",'Vállalkozás bemutatása'!$E$38,",",'Vállalkozás bemutatása'!$E$39,",",'Vállalkozás bemutatása'!$E$40,",",'Vállalkozás bemutatása'!$E$41,",",'Vállalkozás bemutatása'!$E$42,",",'Vállalkozás bemutatása'!$E$43,",",'Vállalkozás bemutatása'!$E$44,",",'Vállalkozás bemutatása'!$E$45,",",'Vállalkozás bemutatása'!$E$46,",",'Vállalkozás bemutatása'!$E$47,",",'Vállalkozás bemutatása'!$E$48,",",'Vállalkozás bemutatása'!$E$49,",",'Vállalkozás bemutatása'!$E$50,",",'Vállalkozás bemutatása'!$E$51,",",'Vállalkozás bemutatása'!$E$52,",",'Vállalkozás bemutatása'!$E$53,",",'Vállalkozás bemutatása'!$E$54,",",'Vállalkozás bemutatása'!$E$55,",",'Vállalkozás bemutatása'!$E$56,",",'Vállalkozás bemutatása'!$E$57)</f>
        <v>,,,,,,,,,,,,,,,,,,,,,,,,,,,,,,,,,,,,,</v>
      </c>
      <c r="N1" s="565">
        <f>+'Működés jellemzői'!$D$18</f>
        <v>0</v>
      </c>
      <c r="O1" s="566">
        <f>+'Cash-flow 2. év'!$P$6</f>
        <v>0</v>
      </c>
      <c r="P1" s="566">
        <f>+'Cash-flow 2. év'!$P$20</f>
        <v>0</v>
      </c>
    </row>
    <row r="3" spans="1:16">
      <c r="K3" s="569"/>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dimension ref="A1:K18"/>
  <sheetViews>
    <sheetView zoomScale="140" zoomScaleNormal="140" workbookViewId="0">
      <selection activeCell="K3" sqref="K3"/>
    </sheetView>
  </sheetViews>
  <sheetFormatPr defaultRowHeight="15"/>
  <cols>
    <col min="3" max="3" width="4.42578125" customWidth="1"/>
  </cols>
  <sheetData>
    <row r="1" spans="1:11" s="190" customFormat="1">
      <c r="A1" s="190">
        <v>1</v>
      </c>
      <c r="B1" s="190" t="s">
        <v>299</v>
      </c>
      <c r="K1" s="190" t="str">
        <f>IF(G8=G12,"",B1)</f>
        <v/>
      </c>
    </row>
    <row r="2" spans="1:11">
      <c r="C2" s="185" t="s">
        <v>289</v>
      </c>
      <c r="K2" s="190"/>
    </row>
    <row r="3" spans="1:11">
      <c r="D3" t="str">
        <f>'Ráfordítási terv'!$B$9</f>
        <v>Immateriális javak</v>
      </c>
      <c r="G3">
        <f>'Ráfordítási terv'!$H$9</f>
        <v>0</v>
      </c>
      <c r="K3" s="190"/>
    </row>
    <row r="4" spans="1:11">
      <c r="D4" t="str">
        <f>'Ráfordítási terv'!$B$13</f>
        <v>Tárgyi eszközök</v>
      </c>
      <c r="G4">
        <f>'Ráfordítási terv'!$H$13</f>
        <v>0</v>
      </c>
      <c r="K4" s="190"/>
    </row>
    <row r="5" spans="1:11">
      <c r="D5" t="s">
        <v>290</v>
      </c>
      <c r="G5">
        <f>'Ráfordítási terv'!$H$31</f>
        <v>0</v>
      </c>
      <c r="K5" s="190"/>
    </row>
    <row r="6" spans="1:11">
      <c r="D6" t="s">
        <v>291</v>
      </c>
      <c r="G6">
        <f>'Ráfordítási terv'!$D$39</f>
        <v>0</v>
      </c>
      <c r="K6" s="190"/>
    </row>
    <row r="7" spans="1:11">
      <c r="C7" s="186"/>
      <c r="D7" s="186" t="s">
        <v>292</v>
      </c>
      <c r="E7" s="186"/>
      <c r="F7" s="186"/>
      <c r="G7" s="186">
        <f>'Ráfordítási terv'!$D$47</f>
        <v>0</v>
      </c>
      <c r="K7" s="190"/>
    </row>
    <row r="8" spans="1:11">
      <c r="C8" s="185" t="s">
        <v>22</v>
      </c>
      <c r="D8" s="185"/>
      <c r="E8" s="185"/>
      <c r="F8" s="185"/>
      <c r="G8" s="188">
        <f>SUM(G3:G7)</f>
        <v>0</v>
      </c>
      <c r="H8" s="185" t="str">
        <f>IF(G8=G11=G12,"KO","OK")</f>
        <v>OK</v>
      </c>
      <c r="J8">
        <f>IF(G11=G12,1,0)</f>
        <v>1</v>
      </c>
      <c r="K8" s="190"/>
    </row>
    <row r="9" spans="1:11">
      <c r="K9" s="190"/>
    </row>
    <row r="10" spans="1:11">
      <c r="C10" s="185" t="s">
        <v>293</v>
      </c>
      <c r="K10" s="190"/>
    </row>
    <row r="11" spans="1:11">
      <c r="D11" t="str">
        <f>'Cash-flow 1. év'!$B$12</f>
        <v>BEVÉTEL ÖSSZESEN</v>
      </c>
      <c r="G11" s="189">
        <f>'Cash-flow 1. év'!$O$12</f>
        <v>0</v>
      </c>
      <c r="H11" s="185" t="str">
        <f>IF(G11=G15=G16,"KO","OK")</f>
        <v>OK</v>
      </c>
      <c r="K11" s="190"/>
    </row>
    <row r="12" spans="1:11">
      <c r="D12" t="str">
        <f>'Cash-flow 1. év'!$B$64</f>
        <v>ÖSSZES KIADÁS</v>
      </c>
      <c r="G12" s="189">
        <f>'Cash-flow 1. év'!$O$64</f>
        <v>0</v>
      </c>
      <c r="H12" s="185" t="str">
        <f>IF(G12=G16=G17,"KO","OK")</f>
        <v>OK</v>
      </c>
      <c r="K12" s="190"/>
    </row>
    <row r="13" spans="1:11">
      <c r="K13" s="190"/>
    </row>
    <row r="14" spans="1:11" s="190" customFormat="1">
      <c r="A14" s="190">
        <v>2</v>
      </c>
      <c r="B14" s="190" t="s">
        <v>300</v>
      </c>
      <c r="K14" s="190" t="str">
        <f>IF(AND(G15&gt;=0,G16&gt;=0,G17&gt;=0,G18&gt;=0),"",B14)</f>
        <v/>
      </c>
    </row>
    <row r="15" spans="1:11">
      <c r="C15" t="str">
        <f>'Cash-flow 1. év'!B67</f>
        <v>ZÁRÓ PÉNZÜGYI EGYENLEG</v>
      </c>
      <c r="G15" s="191">
        <f>'Cash-flow 1. év'!O67</f>
        <v>0</v>
      </c>
      <c r="K15" s="190"/>
    </row>
    <row r="16" spans="1:11">
      <c r="G16" s="191"/>
      <c r="K16" s="190"/>
    </row>
    <row r="17" spans="3:11">
      <c r="C17" t="str">
        <f>'Cash-flow 3-4. év'!B32</f>
        <v>ZÁRÓ PÉNZÜGYI EGYENLEG</v>
      </c>
      <c r="G17" s="191">
        <f>'Cash-flow 3-4. év'!C32</f>
        <v>0</v>
      </c>
      <c r="K17" s="190"/>
    </row>
    <row r="18" spans="3:11">
      <c r="C18" t="str">
        <f>'Cash-flow 3-4. év'!B32</f>
        <v>ZÁRÓ PÉNZÜGYI EGYENLEG</v>
      </c>
      <c r="G18" s="191">
        <f>'Cash-flow 3-4. év'!D32</f>
        <v>0</v>
      </c>
      <c r="K18" s="190"/>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AL636"/>
  <sheetViews>
    <sheetView workbookViewId="0">
      <selection activeCell="B17" sqref="B17"/>
    </sheetView>
  </sheetViews>
  <sheetFormatPr defaultRowHeight="15"/>
  <cols>
    <col min="1" max="2" width="30.5703125" customWidth="1"/>
    <col min="5" max="5" width="17.5703125" customWidth="1"/>
    <col min="6" max="6" width="20.7109375" customWidth="1"/>
    <col min="7" max="7" width="16.140625" customWidth="1"/>
    <col min="8" max="8" width="7.28515625" customWidth="1"/>
    <col min="9" max="9" width="37.28515625" customWidth="1"/>
    <col min="12" max="12" width="16.85546875" customWidth="1"/>
    <col min="13" max="13" width="17.85546875" customWidth="1"/>
    <col min="14" max="14" width="36.5703125" customWidth="1"/>
    <col min="15" max="15" width="4.42578125" customWidth="1"/>
    <col min="16" max="16" width="18.5703125" customWidth="1"/>
    <col min="17" max="17" width="4.28515625" customWidth="1"/>
    <col min="18" max="18" width="17.5703125" customWidth="1"/>
    <col min="19" max="19" width="6" customWidth="1"/>
    <col min="20" max="20" width="35.85546875" customWidth="1"/>
    <col min="21" max="21" width="4.5703125" customWidth="1"/>
    <col min="22" max="22" width="28.5703125" customWidth="1"/>
    <col min="23" max="23" width="4.28515625" customWidth="1"/>
    <col min="24" max="24" width="17" customWidth="1"/>
    <col min="25" max="25" width="4.5703125" customWidth="1"/>
    <col min="26" max="26" width="26.28515625" customWidth="1"/>
    <col min="28" max="28" width="38.42578125" customWidth="1"/>
    <col min="30" max="30" width="23" customWidth="1"/>
    <col min="31" max="31" width="3.42578125" customWidth="1"/>
    <col min="32" max="32" width="33.42578125" customWidth="1"/>
    <col min="34" max="34" width="44.7109375" customWidth="1"/>
    <col min="36" max="36" width="32.42578125" customWidth="1"/>
    <col min="38" max="38" width="21.85546875" customWidth="1"/>
  </cols>
  <sheetData>
    <row r="1" spans="1:38" ht="19.5" thickBot="1">
      <c r="A1" s="310" t="s">
        <v>1020</v>
      </c>
      <c r="E1" s="911" t="s">
        <v>317</v>
      </c>
      <c r="F1" s="912"/>
      <c r="G1" s="912"/>
      <c r="H1" s="912"/>
      <c r="I1" s="913"/>
      <c r="L1" s="911" t="s">
        <v>350</v>
      </c>
      <c r="M1" s="912"/>
      <c r="N1" s="912"/>
      <c r="O1" s="912"/>
      <c r="P1" s="912"/>
      <c r="Q1" s="912"/>
      <c r="R1" s="912"/>
      <c r="S1" s="912"/>
      <c r="T1" s="912"/>
      <c r="U1" s="912"/>
      <c r="V1" s="912"/>
      <c r="W1" s="912"/>
      <c r="X1" s="912"/>
      <c r="Y1" s="912"/>
      <c r="Z1" s="912"/>
      <c r="AA1" s="912"/>
      <c r="AB1" s="912"/>
      <c r="AC1" s="912"/>
      <c r="AD1" s="912"/>
      <c r="AE1" s="912"/>
      <c r="AF1" s="913"/>
      <c r="AH1" s="238" t="s">
        <v>1001</v>
      </c>
      <c r="AJ1" s="238" t="s">
        <v>289</v>
      </c>
    </row>
    <row r="2" spans="1:38" ht="18.75">
      <c r="E2" s="207"/>
      <c r="F2" s="207"/>
      <c r="G2" s="207"/>
    </row>
    <row r="3" spans="1:38" ht="18.75">
      <c r="A3" s="910" t="s">
        <v>1021</v>
      </c>
      <c r="B3" s="910"/>
      <c r="C3" s="910"/>
      <c r="E3" s="910" t="s">
        <v>318</v>
      </c>
      <c r="F3" s="910"/>
      <c r="G3" s="910"/>
      <c r="I3" s="209" t="s">
        <v>336</v>
      </c>
      <c r="L3" s="910" t="s">
        <v>351</v>
      </c>
      <c r="M3" s="910"/>
      <c r="N3" s="910"/>
      <c r="P3" s="209" t="s">
        <v>352</v>
      </c>
      <c r="R3" s="209" t="s">
        <v>353</v>
      </c>
      <c r="T3" s="209" t="s">
        <v>360</v>
      </c>
      <c r="V3" s="209" t="s">
        <v>361</v>
      </c>
      <c r="X3" s="209" t="s">
        <v>148</v>
      </c>
      <c r="Z3" s="209" t="s">
        <v>367</v>
      </c>
      <c r="AB3" s="209" t="s">
        <v>985</v>
      </c>
      <c r="AD3" s="209" t="s">
        <v>986</v>
      </c>
      <c r="AF3" s="209" t="s">
        <v>992</v>
      </c>
      <c r="AH3" s="209" t="s">
        <v>1002</v>
      </c>
      <c r="AJ3" s="209" t="s">
        <v>1008</v>
      </c>
      <c r="AL3" s="209" t="s">
        <v>1011</v>
      </c>
    </row>
    <row r="4" spans="1:38" ht="18.75">
      <c r="A4" s="207" t="s">
        <v>347</v>
      </c>
      <c r="B4" s="207" t="s">
        <v>348</v>
      </c>
      <c r="C4" s="207" t="s">
        <v>349</v>
      </c>
      <c r="E4" s="207" t="s">
        <v>319</v>
      </c>
      <c r="F4" s="207" t="s">
        <v>320</v>
      </c>
      <c r="G4" s="207" t="s">
        <v>333</v>
      </c>
      <c r="H4" s="207"/>
      <c r="I4" s="207" t="s">
        <v>337</v>
      </c>
      <c r="L4" s="207" t="s">
        <v>347</v>
      </c>
      <c r="M4" s="207" t="s">
        <v>348</v>
      </c>
      <c r="N4" s="207" t="s">
        <v>349</v>
      </c>
      <c r="P4" s="207"/>
      <c r="Q4" s="207"/>
      <c r="R4" s="207"/>
      <c r="T4" s="207"/>
      <c r="AB4" s="205" t="s">
        <v>368</v>
      </c>
    </row>
    <row r="5" spans="1:38" ht="20.25" customHeight="1">
      <c r="A5" s="208">
        <v>2017</v>
      </c>
      <c r="B5" s="208">
        <v>1</v>
      </c>
      <c r="C5" s="208">
        <v>1</v>
      </c>
      <c r="E5" s="208">
        <v>1900</v>
      </c>
      <c r="F5" s="208">
        <v>1</v>
      </c>
      <c r="G5" s="208">
        <v>1</v>
      </c>
      <c r="I5" t="s">
        <v>338</v>
      </c>
      <c r="L5">
        <v>2017</v>
      </c>
      <c r="M5" s="208" t="s">
        <v>321</v>
      </c>
      <c r="N5" s="208">
        <v>1</v>
      </c>
      <c r="P5" t="s">
        <v>338</v>
      </c>
      <c r="R5" t="s">
        <v>338</v>
      </c>
      <c r="T5" s="220" t="s">
        <v>355</v>
      </c>
      <c r="V5" t="s">
        <v>362</v>
      </c>
      <c r="X5" s="204" t="s">
        <v>365</v>
      </c>
      <c r="Z5" s="204" t="s">
        <v>365</v>
      </c>
      <c r="AB5" t="s">
        <v>369</v>
      </c>
      <c r="AD5" t="s">
        <v>987</v>
      </c>
      <c r="AF5">
        <v>1</v>
      </c>
      <c r="AH5" s="204" t="s">
        <v>365</v>
      </c>
      <c r="AJ5" s="204" t="s">
        <v>1009</v>
      </c>
      <c r="AL5" t="s">
        <v>1012</v>
      </c>
    </row>
    <row r="6" spans="1:38" ht="18" customHeight="1">
      <c r="A6" s="208">
        <v>2018</v>
      </c>
      <c r="B6" s="208">
        <v>2</v>
      </c>
      <c r="C6" s="208">
        <v>2</v>
      </c>
      <c r="E6" s="208">
        <v>1901</v>
      </c>
      <c r="F6" s="208">
        <v>2</v>
      </c>
      <c r="G6" s="208">
        <v>2</v>
      </c>
      <c r="I6" t="s">
        <v>339</v>
      </c>
      <c r="L6">
        <v>2018</v>
      </c>
      <c r="M6" s="208" t="s">
        <v>322</v>
      </c>
      <c r="N6" s="208">
        <v>2</v>
      </c>
      <c r="P6" t="s">
        <v>339</v>
      </c>
      <c r="R6" t="s">
        <v>339</v>
      </c>
      <c r="T6" s="220" t="s">
        <v>356</v>
      </c>
      <c r="V6" t="s">
        <v>363</v>
      </c>
      <c r="X6" s="204">
        <v>0</v>
      </c>
      <c r="Z6" s="204">
        <v>0</v>
      </c>
      <c r="AB6" t="s">
        <v>370</v>
      </c>
      <c r="AD6" t="s">
        <v>988</v>
      </c>
      <c r="AF6">
        <v>2</v>
      </c>
      <c r="AH6" s="204">
        <v>0</v>
      </c>
      <c r="AJ6" s="204" t="s">
        <v>1010</v>
      </c>
      <c r="AL6" t="s">
        <v>1013</v>
      </c>
    </row>
    <row r="7" spans="1:38" ht="18.75">
      <c r="A7" s="208">
        <v>2019</v>
      </c>
      <c r="B7" s="208">
        <v>3</v>
      </c>
      <c r="C7" s="208">
        <v>3</v>
      </c>
      <c r="E7" s="208">
        <v>1902</v>
      </c>
      <c r="F7" s="208">
        <v>3</v>
      </c>
      <c r="G7" s="208">
        <v>3</v>
      </c>
      <c r="I7" t="s">
        <v>340</v>
      </c>
      <c r="L7">
        <v>2019</v>
      </c>
      <c r="M7" s="208" t="s">
        <v>323</v>
      </c>
      <c r="N7" s="208">
        <v>3</v>
      </c>
      <c r="P7" t="s">
        <v>340</v>
      </c>
      <c r="R7" t="s">
        <v>340</v>
      </c>
      <c r="T7" s="220" t="s">
        <v>357</v>
      </c>
      <c r="V7" t="s">
        <v>364</v>
      </c>
      <c r="AB7" t="s">
        <v>371</v>
      </c>
      <c r="AD7" t="s">
        <v>989</v>
      </c>
      <c r="AF7">
        <v>3</v>
      </c>
      <c r="AL7" t="s">
        <v>1014</v>
      </c>
    </row>
    <row r="8" spans="1:38" ht="18.75">
      <c r="A8" s="208">
        <v>2020</v>
      </c>
      <c r="B8" s="208">
        <v>4</v>
      </c>
      <c r="C8" s="208">
        <v>4</v>
      </c>
      <c r="E8" s="208">
        <v>1903</v>
      </c>
      <c r="F8" s="208">
        <v>4</v>
      </c>
      <c r="G8" s="208">
        <v>4</v>
      </c>
      <c r="I8" t="s">
        <v>341</v>
      </c>
      <c r="L8">
        <v>2020</v>
      </c>
      <c r="M8" s="208" t="s">
        <v>324</v>
      </c>
      <c r="N8" s="208">
        <v>4</v>
      </c>
      <c r="P8" t="s">
        <v>341</v>
      </c>
      <c r="R8" t="s">
        <v>341</v>
      </c>
      <c r="T8" t="s">
        <v>358</v>
      </c>
      <c r="AB8" t="s">
        <v>372</v>
      </c>
      <c r="AD8" t="s">
        <v>990</v>
      </c>
      <c r="AF8">
        <v>4</v>
      </c>
      <c r="AL8" t="s">
        <v>1015</v>
      </c>
    </row>
    <row r="9" spans="1:38" ht="18.75">
      <c r="A9" s="208">
        <v>2021</v>
      </c>
      <c r="B9" s="208">
        <v>5</v>
      </c>
      <c r="C9" s="208">
        <v>5</v>
      </c>
      <c r="E9" s="208">
        <v>1904</v>
      </c>
      <c r="F9" s="208">
        <v>5</v>
      </c>
      <c r="G9" s="208">
        <v>5</v>
      </c>
      <c r="I9" t="s">
        <v>342</v>
      </c>
      <c r="L9">
        <v>2021</v>
      </c>
      <c r="M9" s="208" t="s">
        <v>325</v>
      </c>
      <c r="N9" s="208">
        <v>5</v>
      </c>
      <c r="P9" t="s">
        <v>342</v>
      </c>
      <c r="R9" t="s">
        <v>342</v>
      </c>
      <c r="T9" t="s">
        <v>354</v>
      </c>
      <c r="AB9" t="s">
        <v>373</v>
      </c>
      <c r="AD9" t="s">
        <v>991</v>
      </c>
      <c r="AF9">
        <v>5</v>
      </c>
    </row>
    <row r="10" spans="1:38" ht="18.75">
      <c r="A10" s="208">
        <v>2022</v>
      </c>
      <c r="B10" s="208">
        <v>6</v>
      </c>
      <c r="C10" s="208">
        <v>6</v>
      </c>
      <c r="E10" s="208">
        <v>1905</v>
      </c>
      <c r="F10" s="208">
        <v>6</v>
      </c>
      <c r="G10" s="208">
        <v>6</v>
      </c>
      <c r="I10" t="s">
        <v>343</v>
      </c>
      <c r="L10">
        <v>2022</v>
      </c>
      <c r="M10" s="208" t="s">
        <v>326</v>
      </c>
      <c r="N10" s="208">
        <v>6</v>
      </c>
      <c r="P10" t="s">
        <v>343</v>
      </c>
      <c r="R10" t="s">
        <v>343</v>
      </c>
      <c r="AB10" t="s">
        <v>374</v>
      </c>
      <c r="AF10">
        <v>6</v>
      </c>
    </row>
    <row r="11" spans="1:38" ht="18.75">
      <c r="A11" s="208"/>
      <c r="B11" s="208">
        <v>7</v>
      </c>
      <c r="C11" s="208">
        <v>7</v>
      </c>
      <c r="E11" s="208">
        <v>1906</v>
      </c>
      <c r="F11" s="208">
        <v>7</v>
      </c>
      <c r="G11" s="208">
        <v>7</v>
      </c>
      <c r="M11" s="208" t="s">
        <v>327</v>
      </c>
      <c r="N11" s="208">
        <v>7</v>
      </c>
      <c r="AB11" t="s">
        <v>375</v>
      </c>
      <c r="AF11">
        <v>7</v>
      </c>
    </row>
    <row r="12" spans="1:38" ht="18.75">
      <c r="A12" s="208"/>
      <c r="B12" s="208">
        <v>8</v>
      </c>
      <c r="C12" s="208">
        <v>8</v>
      </c>
      <c r="E12" s="208">
        <v>1907</v>
      </c>
      <c r="F12" s="208">
        <v>8</v>
      </c>
      <c r="G12" s="208">
        <v>8</v>
      </c>
      <c r="M12" s="208" t="s">
        <v>328</v>
      </c>
      <c r="N12" s="208">
        <v>8</v>
      </c>
      <c r="AB12" t="s">
        <v>376</v>
      </c>
      <c r="AF12">
        <v>8</v>
      </c>
    </row>
    <row r="13" spans="1:38" ht="18.75">
      <c r="A13" s="208"/>
      <c r="B13" s="208">
        <v>9</v>
      </c>
      <c r="C13" s="208">
        <v>9</v>
      </c>
      <c r="E13" s="208">
        <v>1908</v>
      </c>
      <c r="F13" s="208">
        <v>9</v>
      </c>
      <c r="G13" s="208">
        <v>9</v>
      </c>
      <c r="M13" s="208" t="s">
        <v>329</v>
      </c>
      <c r="N13" s="208">
        <v>9</v>
      </c>
      <c r="AB13" t="s">
        <v>377</v>
      </c>
      <c r="AF13">
        <v>9</v>
      </c>
    </row>
    <row r="14" spans="1:38" ht="18.75">
      <c r="A14" s="208"/>
      <c r="B14" s="208">
        <v>10</v>
      </c>
      <c r="C14" s="208">
        <v>10</v>
      </c>
      <c r="E14" s="208">
        <v>1909</v>
      </c>
      <c r="F14" s="208">
        <v>10</v>
      </c>
      <c r="G14" s="208">
        <v>10</v>
      </c>
      <c r="M14" s="208" t="s">
        <v>330</v>
      </c>
      <c r="N14" s="208">
        <v>10</v>
      </c>
      <c r="AB14" t="s">
        <v>378</v>
      </c>
      <c r="AF14">
        <v>10</v>
      </c>
    </row>
    <row r="15" spans="1:38" ht="18.75">
      <c r="A15" s="208"/>
      <c r="B15" s="208">
        <v>11</v>
      </c>
      <c r="C15" s="208">
        <v>11</v>
      </c>
      <c r="E15" s="208">
        <v>1910</v>
      </c>
      <c r="F15" s="208">
        <v>11</v>
      </c>
      <c r="G15" s="208">
        <v>11</v>
      </c>
      <c r="M15" s="208" t="s">
        <v>331</v>
      </c>
      <c r="N15" s="208">
        <v>11</v>
      </c>
      <c r="AB15" t="s">
        <v>379</v>
      </c>
      <c r="AF15">
        <v>11</v>
      </c>
    </row>
    <row r="16" spans="1:38" ht="18.75">
      <c r="A16" s="208"/>
      <c r="B16" s="208">
        <v>12</v>
      </c>
      <c r="C16" s="208">
        <v>12</v>
      </c>
      <c r="E16" s="208">
        <v>1911</v>
      </c>
      <c r="F16" s="208">
        <v>12</v>
      </c>
      <c r="G16" s="208">
        <v>12</v>
      </c>
      <c r="M16" s="208" t="s">
        <v>332</v>
      </c>
      <c r="N16" s="208">
        <v>12</v>
      </c>
      <c r="AB16" t="s">
        <v>380</v>
      </c>
      <c r="AF16">
        <v>12</v>
      </c>
    </row>
    <row r="17" spans="1:32" ht="18.75">
      <c r="A17" s="208"/>
      <c r="B17" s="208"/>
      <c r="C17" s="208">
        <v>13</v>
      </c>
      <c r="E17" s="208">
        <v>1912</v>
      </c>
      <c r="F17" s="208"/>
      <c r="G17" s="208">
        <v>13</v>
      </c>
      <c r="M17" s="208"/>
      <c r="N17" s="208">
        <v>13</v>
      </c>
      <c r="AB17" t="s">
        <v>381</v>
      </c>
      <c r="AF17">
        <v>13</v>
      </c>
    </row>
    <row r="18" spans="1:32" ht="18.75">
      <c r="A18" s="208"/>
      <c r="B18" s="208"/>
      <c r="C18" s="208">
        <v>14</v>
      </c>
      <c r="E18" s="208">
        <v>1913</v>
      </c>
      <c r="F18" s="208"/>
      <c r="G18" s="208">
        <v>14</v>
      </c>
      <c r="M18" s="208"/>
      <c r="N18" s="208">
        <v>14</v>
      </c>
      <c r="AB18" t="s">
        <v>382</v>
      </c>
      <c r="AF18">
        <v>14</v>
      </c>
    </row>
    <row r="19" spans="1:32" ht="18.75">
      <c r="A19" s="208"/>
      <c r="B19" s="208"/>
      <c r="C19" s="208">
        <v>15</v>
      </c>
      <c r="E19" s="208">
        <v>1914</v>
      </c>
      <c r="F19" s="208"/>
      <c r="G19" s="208">
        <v>15</v>
      </c>
      <c r="M19" s="208"/>
      <c r="N19" s="208">
        <v>15</v>
      </c>
      <c r="AB19" t="s">
        <v>383</v>
      </c>
      <c r="AF19">
        <v>15</v>
      </c>
    </row>
    <row r="20" spans="1:32" ht="18.75">
      <c r="A20" s="208"/>
      <c r="B20" s="208"/>
      <c r="C20" s="208">
        <v>16</v>
      </c>
      <c r="E20" s="208">
        <v>1915</v>
      </c>
      <c r="F20" s="208"/>
      <c r="G20" s="208">
        <v>16</v>
      </c>
      <c r="M20" s="208"/>
      <c r="N20" s="208">
        <v>16</v>
      </c>
      <c r="AB20" t="s">
        <v>384</v>
      </c>
      <c r="AF20">
        <v>16</v>
      </c>
    </row>
    <row r="21" spans="1:32" ht="18.75">
      <c r="A21" s="208"/>
      <c r="B21" s="208"/>
      <c r="C21" s="208">
        <v>17</v>
      </c>
      <c r="E21" s="208">
        <v>1916</v>
      </c>
      <c r="F21" s="208"/>
      <c r="G21" s="208">
        <v>17</v>
      </c>
      <c r="M21" s="208"/>
      <c r="N21" s="208">
        <v>17</v>
      </c>
      <c r="AB21" t="s">
        <v>385</v>
      </c>
      <c r="AF21">
        <v>17</v>
      </c>
    </row>
    <row r="22" spans="1:32" ht="18.75">
      <c r="A22" s="208"/>
      <c r="B22" s="208"/>
      <c r="C22" s="208">
        <v>18</v>
      </c>
      <c r="E22" s="208">
        <v>1917</v>
      </c>
      <c r="F22" s="208"/>
      <c r="G22" s="208">
        <v>18</v>
      </c>
      <c r="M22" s="208"/>
      <c r="N22" s="208">
        <v>18</v>
      </c>
      <c r="AB22" t="s">
        <v>386</v>
      </c>
      <c r="AF22">
        <v>18</v>
      </c>
    </row>
    <row r="23" spans="1:32" ht="18.75">
      <c r="A23" s="208"/>
      <c r="B23" s="208"/>
      <c r="C23" s="208">
        <v>19</v>
      </c>
      <c r="E23" s="208">
        <v>1918</v>
      </c>
      <c r="F23" s="208"/>
      <c r="G23" s="208">
        <v>19</v>
      </c>
      <c r="M23" s="208"/>
      <c r="N23" s="208">
        <v>19</v>
      </c>
      <c r="AB23" t="s">
        <v>387</v>
      </c>
      <c r="AF23">
        <v>19</v>
      </c>
    </row>
    <row r="24" spans="1:32" ht="18.75">
      <c r="A24" s="208"/>
      <c r="B24" s="208"/>
      <c r="C24" s="208">
        <v>20</v>
      </c>
      <c r="E24" s="208">
        <v>1919</v>
      </c>
      <c r="F24" s="208"/>
      <c r="G24" s="208">
        <v>20</v>
      </c>
      <c r="M24" s="208"/>
      <c r="N24" s="208">
        <v>20</v>
      </c>
      <c r="AB24" t="s">
        <v>388</v>
      </c>
      <c r="AF24">
        <v>20</v>
      </c>
    </row>
    <row r="25" spans="1:32" ht="18.75">
      <c r="A25" s="208"/>
      <c r="B25" s="208"/>
      <c r="C25" s="208">
        <v>21</v>
      </c>
      <c r="E25" s="208">
        <v>1920</v>
      </c>
      <c r="F25" s="208"/>
      <c r="G25" s="208">
        <v>21</v>
      </c>
      <c r="M25" s="208"/>
      <c r="N25" s="208">
        <v>21</v>
      </c>
      <c r="AB25" t="s">
        <v>389</v>
      </c>
    </row>
    <row r="26" spans="1:32" ht="18.75">
      <c r="A26" s="208"/>
      <c r="B26" s="208"/>
      <c r="C26" s="208">
        <v>22</v>
      </c>
      <c r="E26" s="208">
        <v>1921</v>
      </c>
      <c r="F26" s="208"/>
      <c r="G26" s="208">
        <v>22</v>
      </c>
      <c r="M26" s="208"/>
      <c r="N26" s="208">
        <v>22</v>
      </c>
      <c r="AB26" t="s">
        <v>390</v>
      </c>
    </row>
    <row r="27" spans="1:32" ht="18.75">
      <c r="A27" s="208"/>
      <c r="B27" s="208"/>
      <c r="C27" s="208">
        <v>23</v>
      </c>
      <c r="E27" s="208">
        <v>1922</v>
      </c>
      <c r="F27" s="208"/>
      <c r="G27" s="208">
        <v>23</v>
      </c>
      <c r="M27" s="208"/>
      <c r="N27" s="208">
        <v>23</v>
      </c>
      <c r="AB27" t="s">
        <v>391</v>
      </c>
    </row>
    <row r="28" spans="1:32" ht="18.75">
      <c r="A28" s="208"/>
      <c r="B28" s="208"/>
      <c r="C28" s="208">
        <v>24</v>
      </c>
      <c r="E28" s="208">
        <v>1923</v>
      </c>
      <c r="F28" s="208"/>
      <c r="G28" s="208">
        <v>24</v>
      </c>
      <c r="M28" s="208"/>
      <c r="N28" s="208">
        <v>24</v>
      </c>
      <c r="AB28" t="s">
        <v>392</v>
      </c>
    </row>
    <row r="29" spans="1:32" ht="18.75">
      <c r="A29" s="208"/>
      <c r="B29" s="208"/>
      <c r="C29" s="208">
        <v>25</v>
      </c>
      <c r="E29" s="208">
        <v>1924</v>
      </c>
      <c r="F29" s="208"/>
      <c r="G29" s="208">
        <v>25</v>
      </c>
      <c r="M29" s="208"/>
      <c r="N29" s="208">
        <v>25</v>
      </c>
      <c r="AB29" t="s">
        <v>393</v>
      </c>
    </row>
    <row r="30" spans="1:32" ht="18.75">
      <c r="A30" s="208"/>
      <c r="B30" s="208"/>
      <c r="C30" s="208">
        <v>26</v>
      </c>
      <c r="E30" s="208">
        <v>1925</v>
      </c>
      <c r="F30" s="208"/>
      <c r="G30" s="208">
        <v>26</v>
      </c>
      <c r="M30" s="208"/>
      <c r="N30" s="208">
        <v>26</v>
      </c>
      <c r="AB30" t="s">
        <v>394</v>
      </c>
    </row>
    <row r="31" spans="1:32" ht="18.75">
      <c r="A31" s="208"/>
      <c r="B31" s="208"/>
      <c r="C31" s="208">
        <v>27</v>
      </c>
      <c r="E31" s="208">
        <v>1926</v>
      </c>
      <c r="F31" s="208"/>
      <c r="G31" s="208">
        <v>27</v>
      </c>
      <c r="M31" s="208"/>
      <c r="N31" s="208">
        <v>27</v>
      </c>
      <c r="AB31" t="s">
        <v>395</v>
      </c>
    </row>
    <row r="32" spans="1:32" ht="18.75">
      <c r="A32" s="208"/>
      <c r="B32" s="208"/>
      <c r="C32" s="208">
        <v>28</v>
      </c>
      <c r="E32" s="208">
        <v>1927</v>
      </c>
      <c r="F32" s="208"/>
      <c r="G32" s="208">
        <v>28</v>
      </c>
      <c r="M32" s="208"/>
      <c r="N32" s="208">
        <v>28</v>
      </c>
      <c r="AB32" t="s">
        <v>396</v>
      </c>
    </row>
    <row r="33" spans="1:28" ht="18.75">
      <c r="A33" s="208"/>
      <c r="B33" s="208"/>
      <c r="C33" s="208">
        <v>29</v>
      </c>
      <c r="E33" s="208">
        <v>1928</v>
      </c>
      <c r="F33" s="208"/>
      <c r="G33" s="208">
        <v>29</v>
      </c>
      <c r="M33" s="208"/>
      <c r="N33" s="208">
        <v>29</v>
      </c>
      <c r="AB33" t="s">
        <v>397</v>
      </c>
    </row>
    <row r="34" spans="1:28" ht="18.75">
      <c r="A34" s="208"/>
      <c r="B34" s="208"/>
      <c r="C34" s="208">
        <v>30</v>
      </c>
      <c r="E34" s="208">
        <v>1929</v>
      </c>
      <c r="F34" s="208"/>
      <c r="G34" s="208">
        <v>30</v>
      </c>
      <c r="M34" s="208"/>
      <c r="N34" s="208">
        <v>30</v>
      </c>
      <c r="AB34" t="s">
        <v>398</v>
      </c>
    </row>
    <row r="35" spans="1:28" ht="18.75">
      <c r="A35" s="208"/>
      <c r="B35" s="208"/>
      <c r="C35" s="208">
        <v>31</v>
      </c>
      <c r="E35" s="208">
        <v>1930</v>
      </c>
      <c r="F35" s="208"/>
      <c r="G35" s="208">
        <v>31</v>
      </c>
      <c r="M35" s="208"/>
      <c r="N35" s="208">
        <v>31</v>
      </c>
      <c r="AB35" t="s">
        <v>399</v>
      </c>
    </row>
    <row r="36" spans="1:28" ht="18.75">
      <c r="E36" s="208">
        <v>1931</v>
      </c>
      <c r="F36" s="208"/>
      <c r="G36" s="208"/>
      <c r="M36" s="208"/>
      <c r="N36" s="208"/>
      <c r="AB36" t="s">
        <v>400</v>
      </c>
    </row>
    <row r="37" spans="1:28" ht="18.75">
      <c r="E37" s="208">
        <v>1932</v>
      </c>
      <c r="F37" s="208"/>
      <c r="G37" s="208"/>
      <c r="M37" s="208"/>
      <c r="N37" s="208"/>
      <c r="AB37" t="s">
        <v>401</v>
      </c>
    </row>
    <row r="38" spans="1:28" ht="18.75">
      <c r="E38" s="208">
        <v>1933</v>
      </c>
      <c r="F38" s="208"/>
      <c r="G38" s="208"/>
      <c r="M38" s="208"/>
      <c r="N38" s="208"/>
      <c r="AB38" t="s">
        <v>402</v>
      </c>
    </row>
    <row r="39" spans="1:28" ht="18.75">
      <c r="A39" s="310" t="s">
        <v>1054</v>
      </c>
      <c r="B39" s="339"/>
      <c r="C39" s="339"/>
      <c r="E39" s="208">
        <v>1934</v>
      </c>
      <c r="F39" s="208"/>
      <c r="G39" s="208"/>
      <c r="M39" s="208"/>
      <c r="N39" s="208"/>
      <c r="AB39" t="s">
        <v>403</v>
      </c>
    </row>
    <row r="40" spans="1:28" ht="18.75">
      <c r="A40" s="339"/>
      <c r="B40" s="339"/>
      <c r="C40" s="339"/>
      <c r="E40" s="208">
        <v>1935</v>
      </c>
      <c r="F40" s="208"/>
      <c r="G40" s="208"/>
      <c r="M40" s="208"/>
      <c r="N40" s="208"/>
      <c r="AB40" t="s">
        <v>404</v>
      </c>
    </row>
    <row r="41" spans="1:28" ht="18.75">
      <c r="A41" s="910" t="s">
        <v>1055</v>
      </c>
      <c r="B41" s="910"/>
      <c r="C41" s="910"/>
      <c r="E41" s="208">
        <v>1936</v>
      </c>
      <c r="F41" s="208"/>
      <c r="G41" s="208"/>
      <c r="M41" s="208"/>
      <c r="N41" s="208"/>
      <c r="AB41" t="s">
        <v>405</v>
      </c>
    </row>
    <row r="42" spans="1:28" ht="18.75">
      <c r="A42" s="207" t="s">
        <v>1056</v>
      </c>
      <c r="B42" s="207"/>
      <c r="C42" s="207"/>
      <c r="E42" s="208">
        <v>1937</v>
      </c>
      <c r="F42" s="208"/>
      <c r="G42" s="208"/>
      <c r="M42" s="208"/>
      <c r="N42" s="208"/>
      <c r="AB42" t="s">
        <v>406</v>
      </c>
    </row>
    <row r="43" spans="1:28" ht="18.75">
      <c r="A43" s="208" t="s">
        <v>1057</v>
      </c>
      <c r="B43" s="208"/>
      <c r="C43" s="208"/>
      <c r="E43" s="208">
        <v>1938</v>
      </c>
      <c r="F43" s="208"/>
      <c r="G43" s="208"/>
      <c r="M43" s="208"/>
      <c r="N43" s="208"/>
      <c r="AB43" t="s">
        <v>407</v>
      </c>
    </row>
    <row r="44" spans="1:28" ht="18.75">
      <c r="A44" s="208" t="s">
        <v>1058</v>
      </c>
      <c r="B44" s="208"/>
      <c r="C44" s="208"/>
      <c r="E44" s="208">
        <v>1939</v>
      </c>
      <c r="F44" s="208"/>
      <c r="G44" s="208"/>
      <c r="M44" s="208"/>
      <c r="N44" s="208"/>
      <c r="AB44" t="s">
        <v>408</v>
      </c>
    </row>
    <row r="45" spans="1:28" ht="18.75">
      <c r="A45" s="208" t="s">
        <v>1059</v>
      </c>
      <c r="B45" s="208"/>
      <c r="C45" s="208"/>
      <c r="E45" s="208">
        <v>1940</v>
      </c>
      <c r="F45" s="208"/>
      <c r="G45" s="208"/>
      <c r="M45" s="208"/>
      <c r="N45" s="208"/>
      <c r="AB45" t="s">
        <v>409</v>
      </c>
    </row>
    <row r="46" spans="1:28" ht="18.75">
      <c r="A46" s="208"/>
      <c r="B46" s="208"/>
      <c r="C46" s="208"/>
      <c r="E46" s="208">
        <v>1941</v>
      </c>
      <c r="F46" s="208"/>
      <c r="G46" s="208"/>
      <c r="M46" s="208"/>
      <c r="N46" s="208"/>
      <c r="AB46" t="s">
        <v>410</v>
      </c>
    </row>
    <row r="47" spans="1:28" ht="18.75">
      <c r="A47" s="208"/>
      <c r="B47" s="208"/>
      <c r="C47" s="208"/>
      <c r="E47" s="208">
        <v>1942</v>
      </c>
      <c r="F47" s="208"/>
      <c r="G47" s="208"/>
      <c r="M47" s="208"/>
      <c r="N47" s="208"/>
      <c r="AB47" t="s">
        <v>411</v>
      </c>
    </row>
    <row r="48" spans="1:28" ht="18.75">
      <c r="A48" s="208"/>
      <c r="B48" s="208"/>
      <c r="C48" s="208"/>
      <c r="E48" s="208">
        <v>1943</v>
      </c>
      <c r="F48" s="208"/>
      <c r="G48" s="208"/>
      <c r="M48" s="208"/>
      <c r="N48" s="208"/>
      <c r="AB48" t="s">
        <v>412</v>
      </c>
    </row>
    <row r="49" spans="1:28" ht="18.75">
      <c r="A49" s="208"/>
      <c r="B49" s="208"/>
      <c r="C49" s="208"/>
      <c r="E49" s="208">
        <v>1944</v>
      </c>
      <c r="F49" s="208"/>
      <c r="G49" s="208"/>
      <c r="M49" s="208"/>
      <c r="N49" s="208"/>
      <c r="AB49" t="s">
        <v>413</v>
      </c>
    </row>
    <row r="50" spans="1:28" ht="18.75">
      <c r="A50" s="208"/>
      <c r="B50" s="208"/>
      <c r="C50" s="208"/>
      <c r="E50" s="208">
        <v>1945</v>
      </c>
      <c r="F50" s="208"/>
      <c r="G50" s="208"/>
      <c r="M50" s="208"/>
      <c r="N50" s="208"/>
      <c r="AB50" t="s">
        <v>414</v>
      </c>
    </row>
    <row r="51" spans="1:28" ht="18.75">
      <c r="A51" s="208"/>
      <c r="B51" s="208"/>
      <c r="C51" s="208"/>
      <c r="E51" s="208">
        <v>1946</v>
      </c>
      <c r="F51" s="208"/>
      <c r="G51" s="208"/>
      <c r="M51" s="208"/>
      <c r="N51" s="208"/>
      <c r="AB51" t="s">
        <v>415</v>
      </c>
    </row>
    <row r="52" spans="1:28" ht="18.75">
      <c r="A52" s="208"/>
      <c r="B52" s="208"/>
      <c r="C52" s="208"/>
      <c r="E52" s="208">
        <v>1947</v>
      </c>
      <c r="F52" s="208"/>
      <c r="G52" s="208"/>
      <c r="M52" s="208"/>
      <c r="N52" s="208"/>
      <c r="AB52" t="s">
        <v>416</v>
      </c>
    </row>
    <row r="53" spans="1:28" ht="18.75">
      <c r="A53" s="208"/>
      <c r="B53" s="208"/>
      <c r="C53" s="208"/>
      <c r="E53" s="208">
        <v>1948</v>
      </c>
      <c r="F53" s="208"/>
      <c r="G53" s="208"/>
      <c r="M53" s="208"/>
      <c r="N53" s="208"/>
      <c r="AB53" t="s">
        <v>417</v>
      </c>
    </row>
    <row r="54" spans="1:28" ht="18.75">
      <c r="A54" s="208"/>
      <c r="B54" s="208"/>
      <c r="C54" s="208"/>
      <c r="E54" s="208">
        <v>1949</v>
      </c>
      <c r="F54" s="208"/>
      <c r="G54" s="208"/>
      <c r="M54" s="208"/>
      <c r="N54" s="208"/>
      <c r="AB54" t="s">
        <v>418</v>
      </c>
    </row>
    <row r="55" spans="1:28" ht="18.75">
      <c r="A55" s="208"/>
      <c r="B55" s="208"/>
      <c r="C55" s="208"/>
      <c r="E55" s="208">
        <v>1950</v>
      </c>
      <c r="F55" s="208"/>
      <c r="G55" s="208"/>
      <c r="M55" s="208"/>
      <c r="N55" s="208"/>
      <c r="AB55" t="s">
        <v>419</v>
      </c>
    </row>
    <row r="56" spans="1:28" ht="18.75">
      <c r="A56" s="208"/>
      <c r="B56" s="208"/>
      <c r="C56" s="208"/>
      <c r="E56" s="208">
        <v>1951</v>
      </c>
      <c r="F56" s="208"/>
      <c r="G56" s="208"/>
      <c r="M56" s="208"/>
      <c r="N56" s="208"/>
      <c r="AB56" t="s">
        <v>420</v>
      </c>
    </row>
    <row r="57" spans="1:28" ht="18.75">
      <c r="A57" s="208"/>
      <c r="B57" s="208"/>
      <c r="C57" s="208"/>
      <c r="E57" s="208">
        <v>1952</v>
      </c>
      <c r="F57" s="208"/>
      <c r="G57" s="208"/>
      <c r="M57" s="208"/>
      <c r="N57" s="208"/>
      <c r="AB57" t="s">
        <v>421</v>
      </c>
    </row>
    <row r="58" spans="1:28" ht="18.75">
      <c r="A58" s="208"/>
      <c r="B58" s="208"/>
      <c r="C58" s="208"/>
      <c r="E58" s="208">
        <v>1953</v>
      </c>
      <c r="F58" s="208"/>
      <c r="G58" s="208"/>
      <c r="M58" s="208"/>
      <c r="N58" s="208"/>
      <c r="AB58" t="s">
        <v>422</v>
      </c>
    </row>
    <row r="59" spans="1:28" ht="18.75">
      <c r="A59" s="208"/>
      <c r="B59" s="208"/>
      <c r="C59" s="208"/>
      <c r="E59" s="208">
        <v>1954</v>
      </c>
      <c r="F59" s="208"/>
      <c r="G59" s="208"/>
      <c r="M59" s="208"/>
      <c r="N59" s="208"/>
      <c r="AB59" t="s">
        <v>423</v>
      </c>
    </row>
    <row r="60" spans="1:28" ht="18.75">
      <c r="A60" s="208"/>
      <c r="B60" s="208"/>
      <c r="C60" s="208"/>
      <c r="E60" s="208">
        <v>1955</v>
      </c>
      <c r="F60" s="208"/>
      <c r="G60" s="208"/>
      <c r="M60" s="208"/>
      <c r="N60" s="208"/>
      <c r="AB60" t="s">
        <v>424</v>
      </c>
    </row>
    <row r="61" spans="1:28" ht="18.75">
      <c r="A61" s="208"/>
      <c r="B61" s="208"/>
      <c r="C61" s="208"/>
      <c r="E61" s="208">
        <v>1956</v>
      </c>
      <c r="F61" s="208"/>
      <c r="G61" s="208"/>
      <c r="M61" s="208"/>
      <c r="N61" s="208"/>
      <c r="AB61" t="s">
        <v>425</v>
      </c>
    </row>
    <row r="62" spans="1:28" ht="18.75">
      <c r="A62" s="208"/>
      <c r="B62" s="208"/>
      <c r="C62" s="208"/>
      <c r="E62" s="208">
        <v>1957</v>
      </c>
      <c r="F62" s="208"/>
      <c r="G62" s="208"/>
      <c r="M62" s="208"/>
      <c r="N62" s="208"/>
      <c r="AB62" t="s">
        <v>426</v>
      </c>
    </row>
    <row r="63" spans="1:28" ht="18.75">
      <c r="A63" s="208"/>
      <c r="B63" s="208"/>
      <c r="C63" s="208"/>
      <c r="E63" s="208">
        <v>1958</v>
      </c>
      <c r="F63" s="208"/>
      <c r="G63" s="208"/>
      <c r="M63" s="208"/>
      <c r="N63" s="208"/>
      <c r="AB63" t="s">
        <v>427</v>
      </c>
    </row>
    <row r="64" spans="1:28" ht="18.75">
      <c r="A64" s="208"/>
      <c r="B64" s="208"/>
      <c r="C64" s="208"/>
      <c r="E64" s="208">
        <v>1959</v>
      </c>
      <c r="F64" s="208"/>
      <c r="G64" s="208"/>
      <c r="M64" s="208"/>
      <c r="N64" s="208"/>
      <c r="AB64" t="s">
        <v>428</v>
      </c>
    </row>
    <row r="65" spans="1:28" ht="18.75">
      <c r="A65" s="208"/>
      <c r="B65" s="208"/>
      <c r="C65" s="208"/>
      <c r="E65" s="208">
        <v>1960</v>
      </c>
      <c r="F65" s="208"/>
      <c r="G65" s="208"/>
      <c r="M65" s="208"/>
      <c r="N65" s="208"/>
      <c r="AB65" t="s">
        <v>429</v>
      </c>
    </row>
    <row r="66" spans="1:28" ht="18.75">
      <c r="A66" s="208"/>
      <c r="B66" s="208"/>
      <c r="C66" s="208"/>
      <c r="E66" s="208">
        <v>1961</v>
      </c>
      <c r="F66" s="208"/>
      <c r="G66" s="208"/>
      <c r="M66" s="208"/>
      <c r="N66" s="208"/>
      <c r="AB66" t="s">
        <v>430</v>
      </c>
    </row>
    <row r="67" spans="1:28" ht="18.75">
      <c r="A67" s="208"/>
      <c r="B67" s="208"/>
      <c r="C67" s="208"/>
      <c r="E67" s="208">
        <v>1962</v>
      </c>
      <c r="F67" s="208"/>
      <c r="G67" s="208"/>
      <c r="M67" s="208"/>
      <c r="N67" s="208"/>
      <c r="AB67" t="s">
        <v>431</v>
      </c>
    </row>
    <row r="68" spans="1:28" ht="18.75">
      <c r="A68" s="208"/>
      <c r="B68" s="208"/>
      <c r="C68" s="208"/>
      <c r="E68" s="208">
        <v>1963</v>
      </c>
      <c r="F68" s="208"/>
      <c r="G68" s="208"/>
      <c r="M68" s="208"/>
      <c r="N68" s="208"/>
      <c r="AB68" t="s">
        <v>432</v>
      </c>
    </row>
    <row r="69" spans="1:28" ht="18.75">
      <c r="A69" s="208"/>
      <c r="B69" s="208"/>
      <c r="C69" s="208"/>
      <c r="E69" s="208">
        <v>1964</v>
      </c>
      <c r="F69" s="208"/>
      <c r="G69" s="208"/>
      <c r="M69" s="208"/>
      <c r="N69" s="208"/>
      <c r="AB69" t="s">
        <v>433</v>
      </c>
    </row>
    <row r="70" spans="1:28" ht="18.75">
      <c r="A70" s="208"/>
      <c r="B70" s="208"/>
      <c r="C70" s="208"/>
      <c r="E70" s="208">
        <v>1965</v>
      </c>
      <c r="F70" s="208"/>
      <c r="G70" s="208"/>
      <c r="M70" s="208"/>
      <c r="N70" s="208"/>
      <c r="AB70" t="s">
        <v>434</v>
      </c>
    </row>
    <row r="71" spans="1:28" ht="18.75">
      <c r="A71" s="208"/>
      <c r="B71" s="208"/>
      <c r="C71" s="208"/>
      <c r="E71" s="208">
        <v>1966</v>
      </c>
      <c r="F71" s="208"/>
      <c r="G71" s="208"/>
      <c r="M71" s="208"/>
      <c r="N71" s="208"/>
      <c r="AB71" t="s">
        <v>435</v>
      </c>
    </row>
    <row r="72" spans="1:28" ht="18.75">
      <c r="A72" s="208"/>
      <c r="B72" s="208"/>
      <c r="C72" s="208"/>
      <c r="E72" s="208">
        <v>1967</v>
      </c>
      <c r="F72" s="208"/>
      <c r="G72" s="208"/>
      <c r="M72" s="208"/>
      <c r="N72" s="208"/>
      <c r="AB72" t="s">
        <v>436</v>
      </c>
    </row>
    <row r="73" spans="1:28" ht="18.75">
      <c r="A73" s="208"/>
      <c r="B73" s="208"/>
      <c r="C73" s="208"/>
      <c r="E73" s="208">
        <v>1968</v>
      </c>
      <c r="F73" s="208"/>
      <c r="G73" s="208"/>
      <c r="M73" s="208"/>
      <c r="N73" s="208"/>
      <c r="AB73" t="s">
        <v>437</v>
      </c>
    </row>
    <row r="74" spans="1:28" ht="18.75">
      <c r="E74" s="208">
        <v>1969</v>
      </c>
      <c r="F74" s="208"/>
      <c r="G74" s="208"/>
      <c r="M74" s="208"/>
      <c r="N74" s="208"/>
      <c r="AB74" t="s">
        <v>438</v>
      </c>
    </row>
    <row r="75" spans="1:28" ht="18.75">
      <c r="E75" s="208">
        <v>1970</v>
      </c>
      <c r="F75" s="208"/>
      <c r="G75" s="208"/>
      <c r="M75" s="208"/>
      <c r="N75" s="208"/>
      <c r="AB75" t="s">
        <v>439</v>
      </c>
    </row>
    <row r="76" spans="1:28" ht="18.75">
      <c r="E76" s="208">
        <v>1971</v>
      </c>
      <c r="F76" s="208"/>
      <c r="G76" s="208"/>
      <c r="M76" s="208"/>
      <c r="N76" s="208"/>
      <c r="AB76" t="s">
        <v>440</v>
      </c>
    </row>
    <row r="77" spans="1:28" ht="18.75">
      <c r="E77" s="208">
        <v>1972</v>
      </c>
      <c r="F77" s="208"/>
      <c r="G77" s="208"/>
      <c r="M77" s="208"/>
      <c r="N77" s="208"/>
      <c r="AB77" t="s">
        <v>441</v>
      </c>
    </row>
    <row r="78" spans="1:28" ht="18.75">
      <c r="E78" s="208">
        <v>1973</v>
      </c>
      <c r="F78" s="208"/>
      <c r="G78" s="208"/>
      <c r="M78" s="208"/>
      <c r="N78" s="208"/>
      <c r="AB78" t="s">
        <v>442</v>
      </c>
    </row>
    <row r="79" spans="1:28" ht="18.75">
      <c r="E79" s="208">
        <v>1974</v>
      </c>
      <c r="F79" s="208"/>
      <c r="G79" s="208"/>
      <c r="M79" s="208"/>
      <c r="N79" s="208"/>
      <c r="AB79" t="s">
        <v>443</v>
      </c>
    </row>
    <row r="80" spans="1:28" ht="18.75">
      <c r="E80" s="208">
        <v>1975</v>
      </c>
      <c r="F80" s="208"/>
      <c r="G80" s="208"/>
      <c r="M80" s="208"/>
      <c r="N80" s="208"/>
      <c r="AB80" t="s">
        <v>444</v>
      </c>
    </row>
    <row r="81" spans="5:28" ht="18.75">
      <c r="E81" s="208">
        <v>1976</v>
      </c>
      <c r="F81" s="208"/>
      <c r="G81" s="208"/>
      <c r="M81" s="208"/>
      <c r="N81" s="208"/>
      <c r="AB81" t="s">
        <v>445</v>
      </c>
    </row>
    <row r="82" spans="5:28" ht="18.75">
      <c r="E82" s="208">
        <v>1977</v>
      </c>
      <c r="F82" s="208"/>
      <c r="G82" s="208"/>
      <c r="M82" s="208"/>
      <c r="N82" s="208"/>
      <c r="AB82" t="s">
        <v>446</v>
      </c>
    </row>
    <row r="83" spans="5:28" ht="18.75">
      <c r="E83" s="208">
        <v>1978</v>
      </c>
      <c r="F83" s="208"/>
      <c r="G83" s="208"/>
      <c r="M83" s="208"/>
      <c r="N83" s="208"/>
      <c r="AB83" t="s">
        <v>447</v>
      </c>
    </row>
    <row r="84" spans="5:28" ht="18.75">
      <c r="E84" s="208">
        <v>1979</v>
      </c>
      <c r="F84" s="208"/>
      <c r="G84" s="208"/>
      <c r="M84" s="208"/>
      <c r="N84" s="208"/>
      <c r="AB84" t="s">
        <v>448</v>
      </c>
    </row>
    <row r="85" spans="5:28" ht="18.75">
      <c r="E85" s="208">
        <v>1980</v>
      </c>
      <c r="F85" s="208"/>
      <c r="G85" s="208"/>
      <c r="M85" s="208"/>
      <c r="N85" s="208"/>
      <c r="AB85" t="s">
        <v>449</v>
      </c>
    </row>
    <row r="86" spans="5:28" ht="18.75">
      <c r="E86" s="208">
        <v>1981</v>
      </c>
      <c r="F86" s="208"/>
      <c r="G86" s="208"/>
      <c r="M86" s="208"/>
      <c r="N86" s="208"/>
      <c r="AB86" t="s">
        <v>450</v>
      </c>
    </row>
    <row r="87" spans="5:28" ht="18.75">
      <c r="E87" s="208">
        <v>1982</v>
      </c>
      <c r="F87" s="208"/>
      <c r="G87" s="208"/>
      <c r="M87" s="208"/>
      <c r="N87" s="208"/>
      <c r="AB87" t="s">
        <v>451</v>
      </c>
    </row>
    <row r="88" spans="5:28" ht="18.75">
      <c r="E88" s="208">
        <v>1983</v>
      </c>
      <c r="F88" s="208"/>
      <c r="G88" s="208"/>
      <c r="M88" s="208"/>
      <c r="N88" s="208"/>
      <c r="AB88" t="s">
        <v>452</v>
      </c>
    </row>
    <row r="89" spans="5:28" ht="18.75">
      <c r="E89" s="208">
        <v>1984</v>
      </c>
      <c r="F89" s="208"/>
      <c r="G89" s="208"/>
      <c r="M89" s="208"/>
      <c r="N89" s="208"/>
      <c r="AB89" t="s">
        <v>453</v>
      </c>
    </row>
    <row r="90" spans="5:28" ht="18.75">
      <c r="E90" s="208">
        <v>1985</v>
      </c>
      <c r="F90" s="208"/>
      <c r="G90" s="208"/>
      <c r="M90" s="208"/>
      <c r="N90" s="208"/>
      <c r="AB90" t="s">
        <v>454</v>
      </c>
    </row>
    <row r="91" spans="5:28" ht="18.75">
      <c r="E91" s="208">
        <v>1986</v>
      </c>
      <c r="F91" s="208"/>
      <c r="G91" s="208"/>
      <c r="M91" s="208"/>
      <c r="N91" s="208"/>
      <c r="AB91" t="s">
        <v>455</v>
      </c>
    </row>
    <row r="92" spans="5:28" ht="18.75">
      <c r="E92" s="208">
        <v>1987</v>
      </c>
      <c r="F92" s="208"/>
      <c r="G92" s="208"/>
      <c r="M92" s="208"/>
      <c r="N92" s="208"/>
      <c r="AB92" t="s">
        <v>456</v>
      </c>
    </row>
    <row r="93" spans="5:28" ht="18.75">
      <c r="E93" s="208">
        <v>1988</v>
      </c>
      <c r="F93" s="208"/>
      <c r="G93" s="208"/>
      <c r="M93" s="208"/>
      <c r="N93" s="208"/>
      <c r="AB93" t="s">
        <v>457</v>
      </c>
    </row>
    <row r="94" spans="5:28" ht="18.75">
      <c r="E94" s="208">
        <v>1989</v>
      </c>
      <c r="F94" s="208"/>
      <c r="G94" s="208"/>
      <c r="M94" s="208"/>
      <c r="N94" s="208"/>
      <c r="AB94" t="s">
        <v>458</v>
      </c>
    </row>
    <row r="95" spans="5:28" ht="18.75">
      <c r="E95" s="208">
        <v>1990</v>
      </c>
      <c r="F95" s="208"/>
      <c r="G95" s="208"/>
      <c r="M95" s="208"/>
      <c r="N95" s="208"/>
      <c r="AB95" t="s">
        <v>459</v>
      </c>
    </row>
    <row r="96" spans="5:28" ht="18.75">
      <c r="E96" s="208">
        <v>1991</v>
      </c>
      <c r="F96" s="208"/>
      <c r="G96" s="208"/>
      <c r="M96" s="208"/>
      <c r="N96" s="208"/>
      <c r="AB96" t="s">
        <v>460</v>
      </c>
    </row>
    <row r="97" spans="5:28" ht="18.75">
      <c r="E97" s="208">
        <v>1992</v>
      </c>
      <c r="F97" s="208"/>
      <c r="G97" s="208"/>
      <c r="M97" s="208"/>
      <c r="N97" s="208"/>
      <c r="AB97" t="s">
        <v>461</v>
      </c>
    </row>
    <row r="98" spans="5:28" ht="18.75">
      <c r="E98" s="208">
        <v>1993</v>
      </c>
      <c r="F98" s="208"/>
      <c r="G98" s="208"/>
      <c r="M98" s="208"/>
      <c r="N98" s="208"/>
      <c r="AB98" t="s">
        <v>462</v>
      </c>
    </row>
    <row r="99" spans="5:28" ht="18.75">
      <c r="E99" s="208">
        <v>1994</v>
      </c>
      <c r="F99" s="208"/>
      <c r="G99" s="208"/>
      <c r="M99" s="208"/>
      <c r="N99" s="208"/>
      <c r="AB99" t="s">
        <v>463</v>
      </c>
    </row>
    <row r="100" spans="5:28" ht="18.75">
      <c r="E100" s="208">
        <v>1995</v>
      </c>
      <c r="F100" s="208"/>
      <c r="G100" s="208"/>
      <c r="M100" s="208"/>
      <c r="N100" s="208"/>
      <c r="AB100" t="s">
        <v>464</v>
      </c>
    </row>
    <row r="101" spans="5:28" ht="18.75">
      <c r="E101" s="208">
        <v>1996</v>
      </c>
      <c r="F101" s="208"/>
      <c r="G101" s="208"/>
      <c r="M101" s="208"/>
      <c r="N101" s="208"/>
      <c r="AB101" t="s">
        <v>465</v>
      </c>
    </row>
    <row r="102" spans="5:28" ht="18.75">
      <c r="E102" s="208">
        <v>1997</v>
      </c>
      <c r="F102" s="208"/>
      <c r="G102" s="208"/>
      <c r="M102" s="208"/>
      <c r="N102" s="208"/>
      <c r="AB102" t="s">
        <v>466</v>
      </c>
    </row>
    <row r="103" spans="5:28" ht="18.75">
      <c r="E103" s="208">
        <v>1998</v>
      </c>
      <c r="F103" s="208"/>
      <c r="G103" s="208"/>
      <c r="M103" s="208"/>
      <c r="N103" s="208"/>
      <c r="AB103" t="s">
        <v>467</v>
      </c>
    </row>
    <row r="104" spans="5:28" ht="18.75">
      <c r="E104" s="208">
        <v>1999</v>
      </c>
      <c r="F104" s="208"/>
      <c r="G104" s="208"/>
      <c r="M104" s="208"/>
      <c r="N104" s="208"/>
      <c r="AB104" t="s">
        <v>468</v>
      </c>
    </row>
    <row r="105" spans="5:28" ht="18.75">
      <c r="E105" s="208">
        <v>2000</v>
      </c>
      <c r="F105" s="208"/>
      <c r="G105" s="208"/>
      <c r="M105" s="208"/>
      <c r="N105" s="208"/>
      <c r="AB105" t="s">
        <v>469</v>
      </c>
    </row>
    <row r="106" spans="5:28" ht="18.75">
      <c r="E106" s="208">
        <v>2001</v>
      </c>
      <c r="F106" s="208"/>
      <c r="G106" s="208"/>
      <c r="M106" s="208"/>
      <c r="N106" s="208"/>
      <c r="AB106" t="s">
        <v>470</v>
      </c>
    </row>
    <row r="107" spans="5:28" ht="18.75">
      <c r="E107" s="208">
        <v>2002</v>
      </c>
      <c r="F107" s="208"/>
      <c r="G107" s="208"/>
      <c r="M107" s="208"/>
      <c r="N107" s="208"/>
      <c r="AB107" t="s">
        <v>471</v>
      </c>
    </row>
    <row r="108" spans="5:28" ht="18.75">
      <c r="E108" s="208">
        <v>2003</v>
      </c>
      <c r="F108" s="208"/>
      <c r="G108" s="208"/>
      <c r="M108" s="208"/>
      <c r="N108" s="208"/>
      <c r="AB108" t="s">
        <v>472</v>
      </c>
    </row>
    <row r="109" spans="5:28" ht="18.75">
      <c r="E109" s="208">
        <v>2004</v>
      </c>
      <c r="F109" s="208"/>
      <c r="G109" s="208"/>
      <c r="M109" s="208"/>
      <c r="N109" s="208"/>
      <c r="AB109" t="s">
        <v>473</v>
      </c>
    </row>
    <row r="110" spans="5:28" ht="18.75">
      <c r="E110" s="208">
        <v>2005</v>
      </c>
      <c r="F110" s="208"/>
      <c r="G110" s="208"/>
      <c r="M110" s="208"/>
      <c r="N110" s="208"/>
      <c r="AB110" t="s">
        <v>474</v>
      </c>
    </row>
    <row r="111" spans="5:28" ht="18.75">
      <c r="E111" s="208">
        <v>2006</v>
      </c>
      <c r="F111" s="208"/>
      <c r="G111" s="208"/>
      <c r="M111" s="208"/>
      <c r="N111" s="208"/>
      <c r="AB111" t="s">
        <v>475</v>
      </c>
    </row>
    <row r="112" spans="5:28" ht="18.75">
      <c r="E112" s="208">
        <v>2007</v>
      </c>
      <c r="F112" s="208"/>
      <c r="G112" s="208"/>
      <c r="AB112" t="s">
        <v>476</v>
      </c>
    </row>
    <row r="113" spans="5:28" ht="18.75">
      <c r="E113" s="208">
        <v>2008</v>
      </c>
      <c r="F113" s="208"/>
      <c r="G113" s="208"/>
      <c r="AB113" t="s">
        <v>477</v>
      </c>
    </row>
    <row r="114" spans="5:28" ht="18.75">
      <c r="E114" s="208">
        <v>2009</v>
      </c>
      <c r="F114" s="208"/>
      <c r="G114" s="208"/>
      <c r="AB114" t="s">
        <v>478</v>
      </c>
    </row>
    <row r="115" spans="5:28" ht="18.75">
      <c r="E115" s="208">
        <v>2010</v>
      </c>
      <c r="F115" s="208"/>
      <c r="G115" s="208"/>
      <c r="AB115" t="s">
        <v>479</v>
      </c>
    </row>
    <row r="116" spans="5:28" ht="18.75">
      <c r="E116" s="208">
        <v>2011</v>
      </c>
      <c r="F116" s="208"/>
      <c r="G116" s="208"/>
      <c r="AB116" t="s">
        <v>480</v>
      </c>
    </row>
    <row r="117" spans="5:28" ht="18.75">
      <c r="E117" s="208">
        <v>2012</v>
      </c>
      <c r="F117" s="208"/>
      <c r="G117" s="208"/>
      <c r="AB117" t="s">
        <v>481</v>
      </c>
    </row>
    <row r="118" spans="5:28" ht="18.75">
      <c r="E118" s="208">
        <v>2013</v>
      </c>
      <c r="F118" s="208"/>
      <c r="G118" s="208"/>
      <c r="AB118" t="s">
        <v>482</v>
      </c>
    </row>
    <row r="119" spans="5:28" ht="18.75">
      <c r="E119" s="208">
        <v>2014</v>
      </c>
      <c r="F119" s="208"/>
      <c r="G119" s="208"/>
      <c r="AB119" t="s">
        <v>483</v>
      </c>
    </row>
    <row r="120" spans="5:28" ht="18.75">
      <c r="E120" s="208">
        <v>2015</v>
      </c>
      <c r="F120" s="208"/>
      <c r="G120" s="208"/>
      <c r="AB120" t="s">
        <v>484</v>
      </c>
    </row>
    <row r="121" spans="5:28" ht="18.75">
      <c r="E121" s="208">
        <v>2016</v>
      </c>
      <c r="F121" s="208"/>
      <c r="G121" s="208"/>
      <c r="AB121" t="s">
        <v>485</v>
      </c>
    </row>
    <row r="122" spans="5:28" ht="18.75">
      <c r="E122" s="208">
        <v>2017</v>
      </c>
      <c r="F122" s="208"/>
      <c r="G122" s="208"/>
      <c r="AB122" t="s">
        <v>486</v>
      </c>
    </row>
    <row r="123" spans="5:28" ht="18.75">
      <c r="E123" s="208">
        <v>2018</v>
      </c>
      <c r="F123" s="208"/>
      <c r="G123" s="208"/>
      <c r="AB123" t="s">
        <v>487</v>
      </c>
    </row>
    <row r="124" spans="5:28">
      <c r="E124" s="204"/>
      <c r="F124" s="204"/>
      <c r="G124" s="204"/>
      <c r="AB124" t="s">
        <v>488</v>
      </c>
    </row>
    <row r="125" spans="5:28">
      <c r="E125" s="204"/>
      <c r="F125" s="204"/>
      <c r="G125" s="204"/>
      <c r="AB125" t="s">
        <v>489</v>
      </c>
    </row>
    <row r="126" spans="5:28">
      <c r="AB126" t="s">
        <v>490</v>
      </c>
    </row>
    <row r="127" spans="5:28">
      <c r="AB127" t="s">
        <v>491</v>
      </c>
    </row>
    <row r="128" spans="5:28">
      <c r="AB128" t="s">
        <v>492</v>
      </c>
    </row>
    <row r="129" spans="28:28">
      <c r="AB129" t="s">
        <v>493</v>
      </c>
    </row>
    <row r="130" spans="28:28">
      <c r="AB130" t="s">
        <v>494</v>
      </c>
    </row>
    <row r="131" spans="28:28">
      <c r="AB131" t="s">
        <v>495</v>
      </c>
    </row>
    <row r="132" spans="28:28">
      <c r="AB132" t="s">
        <v>496</v>
      </c>
    </row>
    <row r="133" spans="28:28">
      <c r="AB133" t="s">
        <v>497</v>
      </c>
    </row>
    <row r="134" spans="28:28">
      <c r="AB134" t="s">
        <v>498</v>
      </c>
    </row>
    <row r="135" spans="28:28">
      <c r="AB135" t="s">
        <v>499</v>
      </c>
    </row>
    <row r="136" spans="28:28">
      <c r="AB136" t="s">
        <v>500</v>
      </c>
    </row>
    <row r="137" spans="28:28">
      <c r="AB137" t="s">
        <v>501</v>
      </c>
    </row>
    <row r="138" spans="28:28">
      <c r="AB138" t="s">
        <v>502</v>
      </c>
    </row>
    <row r="139" spans="28:28">
      <c r="AB139" t="s">
        <v>503</v>
      </c>
    </row>
    <row r="140" spans="28:28">
      <c r="AB140" t="s">
        <v>504</v>
      </c>
    </row>
    <row r="141" spans="28:28">
      <c r="AB141" t="s">
        <v>505</v>
      </c>
    </row>
    <row r="142" spans="28:28">
      <c r="AB142" t="s">
        <v>506</v>
      </c>
    </row>
    <row r="143" spans="28:28">
      <c r="AB143" t="s">
        <v>507</v>
      </c>
    </row>
    <row r="144" spans="28:28">
      <c r="AB144" t="s">
        <v>508</v>
      </c>
    </row>
    <row r="145" spans="28:28">
      <c r="AB145" t="s">
        <v>509</v>
      </c>
    </row>
    <row r="146" spans="28:28">
      <c r="AB146" t="s">
        <v>510</v>
      </c>
    </row>
    <row r="147" spans="28:28">
      <c r="AB147" t="s">
        <v>511</v>
      </c>
    </row>
    <row r="148" spans="28:28">
      <c r="AB148" t="s">
        <v>512</v>
      </c>
    </row>
    <row r="149" spans="28:28">
      <c r="AB149" t="s">
        <v>513</v>
      </c>
    </row>
    <row r="150" spans="28:28">
      <c r="AB150" t="s">
        <v>514</v>
      </c>
    </row>
    <row r="151" spans="28:28">
      <c r="AB151" t="s">
        <v>515</v>
      </c>
    </row>
    <row r="152" spans="28:28">
      <c r="AB152" t="s">
        <v>516</v>
      </c>
    </row>
    <row r="153" spans="28:28">
      <c r="AB153" t="s">
        <v>517</v>
      </c>
    </row>
    <row r="154" spans="28:28">
      <c r="AB154" t="s">
        <v>518</v>
      </c>
    </row>
    <row r="155" spans="28:28">
      <c r="AB155" t="s">
        <v>519</v>
      </c>
    </row>
    <row r="156" spans="28:28">
      <c r="AB156" t="s">
        <v>520</v>
      </c>
    </row>
    <row r="157" spans="28:28">
      <c r="AB157" t="s">
        <v>521</v>
      </c>
    </row>
    <row r="158" spans="28:28">
      <c r="AB158" t="s">
        <v>522</v>
      </c>
    </row>
    <row r="159" spans="28:28">
      <c r="AB159" t="s">
        <v>523</v>
      </c>
    </row>
    <row r="160" spans="28:28">
      <c r="AB160" t="s">
        <v>524</v>
      </c>
    </row>
    <row r="161" spans="28:28">
      <c r="AB161" t="s">
        <v>525</v>
      </c>
    </row>
    <row r="162" spans="28:28">
      <c r="AB162" t="s">
        <v>526</v>
      </c>
    </row>
    <row r="163" spans="28:28">
      <c r="AB163" t="s">
        <v>527</v>
      </c>
    </row>
    <row r="164" spans="28:28">
      <c r="AB164" t="s">
        <v>528</v>
      </c>
    </row>
    <row r="165" spans="28:28">
      <c r="AB165" t="s">
        <v>529</v>
      </c>
    </row>
    <row r="166" spans="28:28">
      <c r="AB166" t="s">
        <v>530</v>
      </c>
    </row>
    <row r="167" spans="28:28">
      <c r="AB167" t="s">
        <v>531</v>
      </c>
    </row>
    <row r="168" spans="28:28">
      <c r="AB168" t="s">
        <v>532</v>
      </c>
    </row>
    <row r="169" spans="28:28">
      <c r="AB169" t="s">
        <v>533</v>
      </c>
    </row>
    <row r="170" spans="28:28">
      <c r="AB170" t="s">
        <v>534</v>
      </c>
    </row>
    <row r="171" spans="28:28">
      <c r="AB171" t="s">
        <v>535</v>
      </c>
    </row>
    <row r="172" spans="28:28">
      <c r="AB172" t="s">
        <v>536</v>
      </c>
    </row>
    <row r="173" spans="28:28">
      <c r="AB173" t="s">
        <v>537</v>
      </c>
    </row>
    <row r="174" spans="28:28">
      <c r="AB174" t="s">
        <v>538</v>
      </c>
    </row>
    <row r="175" spans="28:28">
      <c r="AB175" t="s">
        <v>539</v>
      </c>
    </row>
    <row r="176" spans="28:28">
      <c r="AB176" t="s">
        <v>540</v>
      </c>
    </row>
    <row r="177" spans="28:28">
      <c r="AB177" t="s">
        <v>541</v>
      </c>
    </row>
    <row r="178" spans="28:28">
      <c r="AB178" t="s">
        <v>542</v>
      </c>
    </row>
    <row r="179" spans="28:28">
      <c r="AB179" t="s">
        <v>543</v>
      </c>
    </row>
    <row r="180" spans="28:28">
      <c r="AB180" t="s">
        <v>544</v>
      </c>
    </row>
    <row r="181" spans="28:28">
      <c r="AB181" t="s">
        <v>545</v>
      </c>
    </row>
    <row r="182" spans="28:28">
      <c r="AB182" t="s">
        <v>546</v>
      </c>
    </row>
    <row r="183" spans="28:28">
      <c r="AB183" t="s">
        <v>547</v>
      </c>
    </row>
    <row r="184" spans="28:28">
      <c r="AB184" t="s">
        <v>548</v>
      </c>
    </row>
    <row r="185" spans="28:28">
      <c r="AB185" t="s">
        <v>549</v>
      </c>
    </row>
    <row r="186" spans="28:28">
      <c r="AB186" t="s">
        <v>550</v>
      </c>
    </row>
    <row r="187" spans="28:28">
      <c r="AB187" t="s">
        <v>551</v>
      </c>
    </row>
    <row r="188" spans="28:28">
      <c r="AB188" t="s">
        <v>552</v>
      </c>
    </row>
    <row r="189" spans="28:28">
      <c r="AB189" t="s">
        <v>553</v>
      </c>
    </row>
    <row r="190" spans="28:28">
      <c r="AB190" t="s">
        <v>554</v>
      </c>
    </row>
    <row r="191" spans="28:28">
      <c r="AB191" t="s">
        <v>555</v>
      </c>
    </row>
    <row r="192" spans="28:28">
      <c r="AB192" t="s">
        <v>556</v>
      </c>
    </row>
    <row r="193" spans="28:28">
      <c r="AB193" t="s">
        <v>557</v>
      </c>
    </row>
    <row r="194" spans="28:28">
      <c r="AB194" t="s">
        <v>558</v>
      </c>
    </row>
    <row r="195" spans="28:28">
      <c r="AB195" t="s">
        <v>559</v>
      </c>
    </row>
    <row r="196" spans="28:28">
      <c r="AB196" t="s">
        <v>560</v>
      </c>
    </row>
    <row r="197" spans="28:28">
      <c r="AB197" t="s">
        <v>561</v>
      </c>
    </row>
    <row r="198" spans="28:28">
      <c r="AB198" t="s">
        <v>562</v>
      </c>
    </row>
    <row r="199" spans="28:28">
      <c r="AB199" t="s">
        <v>563</v>
      </c>
    </row>
    <row r="200" spans="28:28">
      <c r="AB200" t="s">
        <v>564</v>
      </c>
    </row>
    <row r="201" spans="28:28">
      <c r="AB201" t="s">
        <v>565</v>
      </c>
    </row>
    <row r="202" spans="28:28">
      <c r="AB202" t="s">
        <v>566</v>
      </c>
    </row>
    <row r="203" spans="28:28">
      <c r="AB203" t="s">
        <v>567</v>
      </c>
    </row>
    <row r="204" spans="28:28">
      <c r="AB204" t="s">
        <v>568</v>
      </c>
    </row>
    <row r="205" spans="28:28">
      <c r="AB205" t="s">
        <v>569</v>
      </c>
    </row>
    <row r="206" spans="28:28">
      <c r="AB206" t="s">
        <v>570</v>
      </c>
    </row>
    <row r="207" spans="28:28">
      <c r="AB207" t="s">
        <v>571</v>
      </c>
    </row>
    <row r="208" spans="28:28">
      <c r="AB208" t="s">
        <v>572</v>
      </c>
    </row>
    <row r="209" spans="28:28">
      <c r="AB209" t="s">
        <v>573</v>
      </c>
    </row>
    <row r="210" spans="28:28">
      <c r="AB210" t="s">
        <v>574</v>
      </c>
    </row>
    <row r="211" spans="28:28">
      <c r="AB211" t="s">
        <v>575</v>
      </c>
    </row>
    <row r="212" spans="28:28">
      <c r="AB212" t="s">
        <v>576</v>
      </c>
    </row>
    <row r="213" spans="28:28">
      <c r="AB213" t="s">
        <v>577</v>
      </c>
    </row>
    <row r="214" spans="28:28">
      <c r="AB214" t="s">
        <v>578</v>
      </c>
    </row>
    <row r="215" spans="28:28">
      <c r="AB215" t="s">
        <v>579</v>
      </c>
    </row>
    <row r="216" spans="28:28">
      <c r="AB216" t="s">
        <v>580</v>
      </c>
    </row>
    <row r="217" spans="28:28">
      <c r="AB217" t="s">
        <v>581</v>
      </c>
    </row>
    <row r="218" spans="28:28">
      <c r="AB218" t="s">
        <v>582</v>
      </c>
    </row>
    <row r="219" spans="28:28">
      <c r="AB219" t="s">
        <v>583</v>
      </c>
    </row>
    <row r="220" spans="28:28">
      <c r="AB220" t="s">
        <v>584</v>
      </c>
    </row>
    <row r="221" spans="28:28">
      <c r="AB221" t="s">
        <v>585</v>
      </c>
    </row>
    <row r="222" spans="28:28">
      <c r="AB222" t="s">
        <v>586</v>
      </c>
    </row>
    <row r="223" spans="28:28">
      <c r="AB223" t="s">
        <v>587</v>
      </c>
    </row>
    <row r="224" spans="28:28">
      <c r="AB224" t="s">
        <v>588</v>
      </c>
    </row>
    <row r="225" spans="28:28">
      <c r="AB225" t="s">
        <v>589</v>
      </c>
    </row>
    <row r="226" spans="28:28">
      <c r="AB226" t="s">
        <v>590</v>
      </c>
    </row>
    <row r="227" spans="28:28">
      <c r="AB227" t="s">
        <v>591</v>
      </c>
    </row>
    <row r="228" spans="28:28">
      <c r="AB228" t="s">
        <v>592</v>
      </c>
    </row>
    <row r="229" spans="28:28">
      <c r="AB229" t="s">
        <v>593</v>
      </c>
    </row>
    <row r="230" spans="28:28">
      <c r="AB230" t="s">
        <v>594</v>
      </c>
    </row>
    <row r="231" spans="28:28">
      <c r="AB231" t="s">
        <v>595</v>
      </c>
    </row>
    <row r="232" spans="28:28">
      <c r="AB232" t="s">
        <v>596</v>
      </c>
    </row>
    <row r="233" spans="28:28">
      <c r="AB233" t="s">
        <v>597</v>
      </c>
    </row>
    <row r="234" spans="28:28">
      <c r="AB234" t="s">
        <v>598</v>
      </c>
    </row>
    <row r="235" spans="28:28">
      <c r="AB235" t="s">
        <v>599</v>
      </c>
    </row>
    <row r="236" spans="28:28">
      <c r="AB236" t="s">
        <v>600</v>
      </c>
    </row>
    <row r="237" spans="28:28">
      <c r="AB237" t="s">
        <v>601</v>
      </c>
    </row>
    <row r="238" spans="28:28">
      <c r="AB238" t="s">
        <v>602</v>
      </c>
    </row>
    <row r="239" spans="28:28">
      <c r="AB239" t="s">
        <v>603</v>
      </c>
    </row>
    <row r="240" spans="28:28">
      <c r="AB240" t="s">
        <v>604</v>
      </c>
    </row>
    <row r="241" spans="28:28">
      <c r="AB241" t="s">
        <v>605</v>
      </c>
    </row>
    <row r="242" spans="28:28">
      <c r="AB242" t="s">
        <v>606</v>
      </c>
    </row>
    <row r="243" spans="28:28">
      <c r="AB243" t="s">
        <v>607</v>
      </c>
    </row>
    <row r="244" spans="28:28">
      <c r="AB244" t="s">
        <v>608</v>
      </c>
    </row>
    <row r="245" spans="28:28">
      <c r="AB245" t="s">
        <v>609</v>
      </c>
    </row>
    <row r="246" spans="28:28">
      <c r="AB246" t="s">
        <v>610</v>
      </c>
    </row>
    <row r="247" spans="28:28">
      <c r="AB247" t="s">
        <v>611</v>
      </c>
    </row>
    <row r="248" spans="28:28">
      <c r="AB248" t="s">
        <v>612</v>
      </c>
    </row>
    <row r="249" spans="28:28">
      <c r="AB249" t="s">
        <v>613</v>
      </c>
    </row>
    <row r="250" spans="28:28">
      <c r="AB250" t="s">
        <v>614</v>
      </c>
    </row>
    <row r="251" spans="28:28">
      <c r="AB251" t="s">
        <v>615</v>
      </c>
    </row>
    <row r="252" spans="28:28">
      <c r="AB252" t="s">
        <v>616</v>
      </c>
    </row>
    <row r="253" spans="28:28">
      <c r="AB253" t="s">
        <v>617</v>
      </c>
    </row>
    <row r="254" spans="28:28">
      <c r="AB254" t="s">
        <v>618</v>
      </c>
    </row>
    <row r="255" spans="28:28">
      <c r="AB255" t="s">
        <v>619</v>
      </c>
    </row>
    <row r="256" spans="28:28">
      <c r="AB256" t="s">
        <v>620</v>
      </c>
    </row>
    <row r="257" spans="28:28">
      <c r="AB257" t="s">
        <v>621</v>
      </c>
    </row>
    <row r="258" spans="28:28">
      <c r="AB258" t="s">
        <v>622</v>
      </c>
    </row>
    <row r="259" spans="28:28">
      <c r="AB259" t="s">
        <v>623</v>
      </c>
    </row>
    <row r="260" spans="28:28">
      <c r="AB260" t="s">
        <v>624</v>
      </c>
    </row>
    <row r="261" spans="28:28">
      <c r="AB261" t="s">
        <v>625</v>
      </c>
    </row>
    <row r="262" spans="28:28">
      <c r="AB262" t="s">
        <v>626</v>
      </c>
    </row>
    <row r="263" spans="28:28">
      <c r="AB263" t="s">
        <v>627</v>
      </c>
    </row>
    <row r="264" spans="28:28">
      <c r="AB264" t="s">
        <v>628</v>
      </c>
    </row>
    <row r="265" spans="28:28">
      <c r="AB265" t="s">
        <v>629</v>
      </c>
    </row>
    <row r="266" spans="28:28">
      <c r="AB266" t="s">
        <v>630</v>
      </c>
    </row>
    <row r="267" spans="28:28">
      <c r="AB267" t="s">
        <v>631</v>
      </c>
    </row>
    <row r="268" spans="28:28">
      <c r="AB268" t="s">
        <v>632</v>
      </c>
    </row>
    <row r="269" spans="28:28">
      <c r="AB269" t="s">
        <v>633</v>
      </c>
    </row>
    <row r="270" spans="28:28">
      <c r="AB270" t="s">
        <v>634</v>
      </c>
    </row>
    <row r="271" spans="28:28">
      <c r="AB271" t="s">
        <v>635</v>
      </c>
    </row>
    <row r="272" spans="28:28">
      <c r="AB272" t="s">
        <v>636</v>
      </c>
    </row>
    <row r="273" spans="28:28">
      <c r="AB273" t="s">
        <v>637</v>
      </c>
    </row>
    <row r="274" spans="28:28">
      <c r="AB274" t="s">
        <v>638</v>
      </c>
    </row>
    <row r="275" spans="28:28">
      <c r="AB275" t="s">
        <v>639</v>
      </c>
    </row>
    <row r="276" spans="28:28">
      <c r="AB276" t="s">
        <v>640</v>
      </c>
    </row>
    <row r="277" spans="28:28">
      <c r="AB277" t="s">
        <v>641</v>
      </c>
    </row>
    <row r="278" spans="28:28">
      <c r="AB278" t="s">
        <v>642</v>
      </c>
    </row>
    <row r="279" spans="28:28">
      <c r="AB279" t="s">
        <v>643</v>
      </c>
    </row>
    <row r="280" spans="28:28">
      <c r="AB280" t="s">
        <v>644</v>
      </c>
    </row>
    <row r="281" spans="28:28">
      <c r="AB281" t="s">
        <v>645</v>
      </c>
    </row>
    <row r="282" spans="28:28">
      <c r="AB282" t="s">
        <v>646</v>
      </c>
    </row>
    <row r="283" spans="28:28">
      <c r="AB283" t="s">
        <v>647</v>
      </c>
    </row>
    <row r="284" spans="28:28">
      <c r="AB284" t="s">
        <v>648</v>
      </c>
    </row>
    <row r="285" spans="28:28">
      <c r="AB285" t="s">
        <v>649</v>
      </c>
    </row>
    <row r="286" spans="28:28">
      <c r="AB286" t="s">
        <v>650</v>
      </c>
    </row>
    <row r="287" spans="28:28">
      <c r="AB287" t="s">
        <v>651</v>
      </c>
    </row>
    <row r="288" spans="28:28">
      <c r="AB288" t="s">
        <v>652</v>
      </c>
    </row>
    <row r="289" spans="28:28">
      <c r="AB289" t="s">
        <v>653</v>
      </c>
    </row>
    <row r="290" spans="28:28">
      <c r="AB290" t="s">
        <v>654</v>
      </c>
    </row>
    <row r="291" spans="28:28">
      <c r="AB291" t="s">
        <v>655</v>
      </c>
    </row>
    <row r="292" spans="28:28">
      <c r="AB292" t="s">
        <v>656</v>
      </c>
    </row>
    <row r="293" spans="28:28">
      <c r="AB293" t="s">
        <v>657</v>
      </c>
    </row>
    <row r="294" spans="28:28">
      <c r="AB294" t="s">
        <v>658</v>
      </c>
    </row>
    <row r="295" spans="28:28">
      <c r="AB295" t="s">
        <v>659</v>
      </c>
    </row>
    <row r="296" spans="28:28">
      <c r="AB296" t="s">
        <v>660</v>
      </c>
    </row>
    <row r="297" spans="28:28">
      <c r="AB297" t="s">
        <v>661</v>
      </c>
    </row>
    <row r="298" spans="28:28">
      <c r="AB298" t="s">
        <v>662</v>
      </c>
    </row>
    <row r="299" spans="28:28">
      <c r="AB299" t="s">
        <v>663</v>
      </c>
    </row>
    <row r="300" spans="28:28">
      <c r="AB300" t="s">
        <v>664</v>
      </c>
    </row>
    <row r="301" spans="28:28">
      <c r="AB301" t="s">
        <v>665</v>
      </c>
    </row>
    <row r="302" spans="28:28">
      <c r="AB302" t="s">
        <v>666</v>
      </c>
    </row>
    <row r="303" spans="28:28">
      <c r="AB303" t="s">
        <v>667</v>
      </c>
    </row>
    <row r="304" spans="28:28">
      <c r="AB304" t="s">
        <v>668</v>
      </c>
    </row>
    <row r="305" spans="28:28">
      <c r="AB305" t="s">
        <v>669</v>
      </c>
    </row>
    <row r="306" spans="28:28">
      <c r="AB306" t="s">
        <v>670</v>
      </c>
    </row>
    <row r="307" spans="28:28">
      <c r="AB307" t="s">
        <v>671</v>
      </c>
    </row>
    <row r="308" spans="28:28">
      <c r="AB308" t="s">
        <v>672</v>
      </c>
    </row>
    <row r="309" spans="28:28">
      <c r="AB309" t="s">
        <v>673</v>
      </c>
    </row>
    <row r="310" spans="28:28">
      <c r="AB310" t="s">
        <v>674</v>
      </c>
    </row>
    <row r="311" spans="28:28">
      <c r="AB311" t="s">
        <v>675</v>
      </c>
    </row>
    <row r="312" spans="28:28">
      <c r="AB312" t="s">
        <v>676</v>
      </c>
    </row>
    <row r="313" spans="28:28">
      <c r="AB313" t="s">
        <v>677</v>
      </c>
    </row>
    <row r="314" spans="28:28">
      <c r="AB314" t="s">
        <v>678</v>
      </c>
    </row>
    <row r="315" spans="28:28">
      <c r="AB315" t="s">
        <v>679</v>
      </c>
    </row>
    <row r="316" spans="28:28">
      <c r="AB316" t="s">
        <v>680</v>
      </c>
    </row>
    <row r="317" spans="28:28">
      <c r="AB317" t="s">
        <v>681</v>
      </c>
    </row>
    <row r="318" spans="28:28">
      <c r="AB318" t="s">
        <v>682</v>
      </c>
    </row>
    <row r="319" spans="28:28">
      <c r="AB319" t="s">
        <v>683</v>
      </c>
    </row>
    <row r="320" spans="28:28">
      <c r="AB320" t="s">
        <v>684</v>
      </c>
    </row>
    <row r="321" spans="28:28">
      <c r="AB321" t="s">
        <v>685</v>
      </c>
    </row>
    <row r="322" spans="28:28">
      <c r="AB322" t="s">
        <v>686</v>
      </c>
    </row>
    <row r="323" spans="28:28">
      <c r="AB323" t="s">
        <v>687</v>
      </c>
    </row>
    <row r="324" spans="28:28">
      <c r="AB324" t="s">
        <v>688</v>
      </c>
    </row>
    <row r="325" spans="28:28">
      <c r="AB325" t="s">
        <v>689</v>
      </c>
    </row>
    <row r="326" spans="28:28">
      <c r="AB326" t="s">
        <v>690</v>
      </c>
    </row>
    <row r="327" spans="28:28">
      <c r="AB327" t="s">
        <v>691</v>
      </c>
    </row>
    <row r="328" spans="28:28">
      <c r="AB328" t="s">
        <v>692</v>
      </c>
    </row>
    <row r="329" spans="28:28">
      <c r="AB329" t="s">
        <v>693</v>
      </c>
    </row>
    <row r="330" spans="28:28">
      <c r="AB330" t="s">
        <v>694</v>
      </c>
    </row>
    <row r="331" spans="28:28">
      <c r="AB331" t="s">
        <v>695</v>
      </c>
    </row>
    <row r="332" spans="28:28">
      <c r="AB332" t="s">
        <v>696</v>
      </c>
    </row>
    <row r="333" spans="28:28">
      <c r="AB333" t="s">
        <v>697</v>
      </c>
    </row>
    <row r="334" spans="28:28">
      <c r="AB334" t="s">
        <v>698</v>
      </c>
    </row>
    <row r="335" spans="28:28">
      <c r="AB335" t="s">
        <v>699</v>
      </c>
    </row>
    <row r="336" spans="28:28">
      <c r="AB336" t="s">
        <v>700</v>
      </c>
    </row>
    <row r="337" spans="28:28">
      <c r="AB337" t="s">
        <v>701</v>
      </c>
    </row>
    <row r="338" spans="28:28">
      <c r="AB338" t="s">
        <v>702</v>
      </c>
    </row>
    <row r="339" spans="28:28">
      <c r="AB339" t="s">
        <v>703</v>
      </c>
    </row>
    <row r="340" spans="28:28">
      <c r="AB340" t="s">
        <v>704</v>
      </c>
    </row>
    <row r="341" spans="28:28">
      <c r="AB341" t="s">
        <v>705</v>
      </c>
    </row>
    <row r="342" spans="28:28">
      <c r="AB342" t="s">
        <v>706</v>
      </c>
    </row>
    <row r="343" spans="28:28">
      <c r="AB343" t="s">
        <v>707</v>
      </c>
    </row>
    <row r="344" spans="28:28">
      <c r="AB344" t="s">
        <v>708</v>
      </c>
    </row>
    <row r="345" spans="28:28">
      <c r="AB345" t="s">
        <v>709</v>
      </c>
    </row>
    <row r="346" spans="28:28">
      <c r="AB346" t="s">
        <v>710</v>
      </c>
    </row>
    <row r="347" spans="28:28">
      <c r="AB347" t="s">
        <v>711</v>
      </c>
    </row>
    <row r="348" spans="28:28">
      <c r="AB348" t="s">
        <v>712</v>
      </c>
    </row>
    <row r="349" spans="28:28">
      <c r="AB349" t="s">
        <v>713</v>
      </c>
    </row>
    <row r="350" spans="28:28">
      <c r="AB350" t="s">
        <v>714</v>
      </c>
    </row>
    <row r="351" spans="28:28">
      <c r="AB351" t="s">
        <v>715</v>
      </c>
    </row>
    <row r="352" spans="28:28">
      <c r="AB352" t="s">
        <v>716</v>
      </c>
    </row>
    <row r="353" spans="28:28">
      <c r="AB353" t="s">
        <v>717</v>
      </c>
    </row>
    <row r="354" spans="28:28">
      <c r="AB354" t="s">
        <v>718</v>
      </c>
    </row>
    <row r="355" spans="28:28">
      <c r="AB355" t="s">
        <v>719</v>
      </c>
    </row>
    <row r="356" spans="28:28">
      <c r="AB356" t="s">
        <v>720</v>
      </c>
    </row>
    <row r="357" spans="28:28">
      <c r="AB357" t="s">
        <v>721</v>
      </c>
    </row>
    <row r="358" spans="28:28">
      <c r="AB358" t="s">
        <v>722</v>
      </c>
    </row>
    <row r="359" spans="28:28">
      <c r="AB359" t="s">
        <v>723</v>
      </c>
    </row>
    <row r="360" spans="28:28">
      <c r="AB360" t="s">
        <v>724</v>
      </c>
    </row>
    <row r="361" spans="28:28">
      <c r="AB361" t="s">
        <v>725</v>
      </c>
    </row>
    <row r="362" spans="28:28">
      <c r="AB362" t="s">
        <v>726</v>
      </c>
    </row>
    <row r="363" spans="28:28">
      <c r="AB363" t="s">
        <v>727</v>
      </c>
    </row>
    <row r="364" spans="28:28">
      <c r="AB364" t="s">
        <v>728</v>
      </c>
    </row>
    <row r="365" spans="28:28">
      <c r="AB365" t="s">
        <v>729</v>
      </c>
    </row>
    <row r="366" spans="28:28">
      <c r="AB366" t="s">
        <v>730</v>
      </c>
    </row>
    <row r="367" spans="28:28">
      <c r="AB367" t="s">
        <v>731</v>
      </c>
    </row>
    <row r="368" spans="28:28">
      <c r="AB368" t="s">
        <v>732</v>
      </c>
    </row>
    <row r="369" spans="28:28">
      <c r="AB369" t="s">
        <v>733</v>
      </c>
    </row>
    <row r="370" spans="28:28">
      <c r="AB370" t="s">
        <v>734</v>
      </c>
    </row>
    <row r="371" spans="28:28">
      <c r="AB371" t="s">
        <v>735</v>
      </c>
    </row>
    <row r="372" spans="28:28">
      <c r="AB372" t="s">
        <v>736</v>
      </c>
    </row>
    <row r="373" spans="28:28">
      <c r="AB373" t="s">
        <v>737</v>
      </c>
    </row>
    <row r="374" spans="28:28">
      <c r="AB374" t="s">
        <v>738</v>
      </c>
    </row>
    <row r="375" spans="28:28">
      <c r="AB375" t="s">
        <v>739</v>
      </c>
    </row>
    <row r="376" spans="28:28">
      <c r="AB376" t="s">
        <v>740</v>
      </c>
    </row>
    <row r="377" spans="28:28">
      <c r="AB377" t="s">
        <v>741</v>
      </c>
    </row>
    <row r="378" spans="28:28">
      <c r="AB378" t="s">
        <v>742</v>
      </c>
    </row>
    <row r="379" spans="28:28">
      <c r="AB379" t="s">
        <v>743</v>
      </c>
    </row>
    <row r="380" spans="28:28">
      <c r="AB380" t="s">
        <v>744</v>
      </c>
    </row>
    <row r="381" spans="28:28">
      <c r="AB381" t="s">
        <v>745</v>
      </c>
    </row>
    <row r="382" spans="28:28">
      <c r="AB382" t="s">
        <v>746</v>
      </c>
    </row>
    <row r="383" spans="28:28">
      <c r="AB383" t="s">
        <v>747</v>
      </c>
    </row>
    <row r="384" spans="28:28">
      <c r="AB384" t="s">
        <v>748</v>
      </c>
    </row>
    <row r="385" spans="28:28">
      <c r="AB385" t="s">
        <v>749</v>
      </c>
    </row>
    <row r="386" spans="28:28">
      <c r="AB386" t="s">
        <v>750</v>
      </c>
    </row>
    <row r="387" spans="28:28">
      <c r="AB387" t="s">
        <v>751</v>
      </c>
    </row>
    <row r="388" spans="28:28">
      <c r="AB388" t="s">
        <v>752</v>
      </c>
    </row>
    <row r="389" spans="28:28">
      <c r="AB389" t="s">
        <v>753</v>
      </c>
    </row>
    <row r="390" spans="28:28">
      <c r="AB390" t="s">
        <v>754</v>
      </c>
    </row>
    <row r="391" spans="28:28">
      <c r="AB391" t="s">
        <v>755</v>
      </c>
    </row>
    <row r="392" spans="28:28">
      <c r="AB392" t="s">
        <v>756</v>
      </c>
    </row>
    <row r="393" spans="28:28">
      <c r="AB393" t="s">
        <v>757</v>
      </c>
    </row>
    <row r="394" spans="28:28">
      <c r="AB394" t="s">
        <v>758</v>
      </c>
    </row>
    <row r="395" spans="28:28">
      <c r="AB395" t="s">
        <v>759</v>
      </c>
    </row>
    <row r="396" spans="28:28">
      <c r="AB396" t="s">
        <v>760</v>
      </c>
    </row>
    <row r="397" spans="28:28">
      <c r="AB397" t="s">
        <v>761</v>
      </c>
    </row>
    <row r="398" spans="28:28">
      <c r="AB398" t="s">
        <v>762</v>
      </c>
    </row>
    <row r="399" spans="28:28">
      <c r="AB399" t="s">
        <v>763</v>
      </c>
    </row>
    <row r="400" spans="28:28">
      <c r="AB400" t="s">
        <v>764</v>
      </c>
    </row>
    <row r="401" spans="28:28">
      <c r="AB401" t="s">
        <v>765</v>
      </c>
    </row>
    <row r="402" spans="28:28">
      <c r="AB402" t="s">
        <v>766</v>
      </c>
    </row>
    <row r="403" spans="28:28">
      <c r="AB403" t="s">
        <v>767</v>
      </c>
    </row>
    <row r="404" spans="28:28">
      <c r="AB404" t="s">
        <v>768</v>
      </c>
    </row>
    <row r="405" spans="28:28">
      <c r="AB405" t="s">
        <v>769</v>
      </c>
    </row>
    <row r="406" spans="28:28">
      <c r="AB406" t="s">
        <v>770</v>
      </c>
    </row>
    <row r="407" spans="28:28">
      <c r="AB407" t="s">
        <v>771</v>
      </c>
    </row>
    <row r="408" spans="28:28">
      <c r="AB408" t="s">
        <v>772</v>
      </c>
    </row>
    <row r="409" spans="28:28">
      <c r="AB409" t="s">
        <v>773</v>
      </c>
    </row>
    <row r="410" spans="28:28">
      <c r="AB410" t="s">
        <v>774</v>
      </c>
    </row>
    <row r="411" spans="28:28">
      <c r="AB411" t="s">
        <v>775</v>
      </c>
    </row>
    <row r="412" spans="28:28">
      <c r="AB412" t="s">
        <v>776</v>
      </c>
    </row>
    <row r="413" spans="28:28">
      <c r="AB413" t="s">
        <v>777</v>
      </c>
    </row>
    <row r="414" spans="28:28">
      <c r="AB414" t="s">
        <v>778</v>
      </c>
    </row>
    <row r="415" spans="28:28">
      <c r="AB415" t="s">
        <v>779</v>
      </c>
    </row>
    <row r="416" spans="28:28">
      <c r="AB416" t="s">
        <v>780</v>
      </c>
    </row>
    <row r="417" spans="28:28">
      <c r="AB417" t="s">
        <v>781</v>
      </c>
    </row>
    <row r="418" spans="28:28">
      <c r="AB418" t="s">
        <v>782</v>
      </c>
    </row>
    <row r="419" spans="28:28">
      <c r="AB419" t="s">
        <v>783</v>
      </c>
    </row>
    <row r="420" spans="28:28">
      <c r="AB420" t="s">
        <v>784</v>
      </c>
    </row>
    <row r="421" spans="28:28">
      <c r="AB421" t="s">
        <v>785</v>
      </c>
    </row>
    <row r="422" spans="28:28">
      <c r="AB422" t="s">
        <v>786</v>
      </c>
    </row>
    <row r="423" spans="28:28">
      <c r="AB423" t="s">
        <v>787</v>
      </c>
    </row>
    <row r="424" spans="28:28">
      <c r="AB424" t="s">
        <v>788</v>
      </c>
    </row>
    <row r="425" spans="28:28">
      <c r="AB425" t="s">
        <v>789</v>
      </c>
    </row>
    <row r="426" spans="28:28">
      <c r="AB426" t="s">
        <v>790</v>
      </c>
    </row>
    <row r="427" spans="28:28">
      <c r="AB427" t="s">
        <v>791</v>
      </c>
    </row>
    <row r="428" spans="28:28">
      <c r="AB428" t="s">
        <v>792</v>
      </c>
    </row>
    <row r="429" spans="28:28">
      <c r="AB429" t="s">
        <v>793</v>
      </c>
    </row>
    <row r="430" spans="28:28">
      <c r="AB430" t="s">
        <v>794</v>
      </c>
    </row>
    <row r="431" spans="28:28">
      <c r="AB431" t="s">
        <v>795</v>
      </c>
    </row>
    <row r="432" spans="28:28">
      <c r="AB432" t="s">
        <v>796</v>
      </c>
    </row>
    <row r="433" spans="28:28">
      <c r="AB433" t="s">
        <v>797</v>
      </c>
    </row>
    <row r="434" spans="28:28">
      <c r="AB434" t="s">
        <v>798</v>
      </c>
    </row>
    <row r="435" spans="28:28">
      <c r="AB435" t="s">
        <v>799</v>
      </c>
    </row>
    <row r="436" spans="28:28">
      <c r="AB436" t="s">
        <v>800</v>
      </c>
    </row>
    <row r="437" spans="28:28">
      <c r="AB437" t="s">
        <v>801</v>
      </c>
    </row>
    <row r="438" spans="28:28">
      <c r="AB438" t="s">
        <v>802</v>
      </c>
    </row>
    <row r="439" spans="28:28">
      <c r="AB439" t="s">
        <v>803</v>
      </c>
    </row>
    <row r="440" spans="28:28">
      <c r="AB440" t="s">
        <v>804</v>
      </c>
    </row>
    <row r="441" spans="28:28">
      <c r="AB441" t="s">
        <v>805</v>
      </c>
    </row>
    <row r="442" spans="28:28">
      <c r="AB442" t="s">
        <v>806</v>
      </c>
    </row>
    <row r="443" spans="28:28">
      <c r="AB443" t="s">
        <v>807</v>
      </c>
    </row>
    <row r="444" spans="28:28">
      <c r="AB444" t="s">
        <v>808</v>
      </c>
    </row>
    <row r="445" spans="28:28">
      <c r="AB445" t="s">
        <v>809</v>
      </c>
    </row>
    <row r="446" spans="28:28">
      <c r="AB446" t="s">
        <v>810</v>
      </c>
    </row>
    <row r="447" spans="28:28">
      <c r="AB447" t="s">
        <v>811</v>
      </c>
    </row>
    <row r="448" spans="28:28">
      <c r="AB448" t="s">
        <v>812</v>
      </c>
    </row>
    <row r="449" spans="28:28">
      <c r="AB449" t="s">
        <v>813</v>
      </c>
    </row>
    <row r="450" spans="28:28">
      <c r="AB450" t="s">
        <v>814</v>
      </c>
    </row>
    <row r="451" spans="28:28">
      <c r="AB451" t="s">
        <v>815</v>
      </c>
    </row>
    <row r="452" spans="28:28">
      <c r="AB452" t="s">
        <v>816</v>
      </c>
    </row>
    <row r="453" spans="28:28">
      <c r="AB453" t="s">
        <v>817</v>
      </c>
    </row>
    <row r="454" spans="28:28">
      <c r="AB454" t="s">
        <v>818</v>
      </c>
    </row>
    <row r="455" spans="28:28">
      <c r="AB455" t="s">
        <v>819</v>
      </c>
    </row>
    <row r="456" spans="28:28">
      <c r="AB456" t="s">
        <v>820</v>
      </c>
    </row>
    <row r="457" spans="28:28">
      <c r="AB457" t="s">
        <v>821</v>
      </c>
    </row>
    <row r="458" spans="28:28">
      <c r="AB458" t="s">
        <v>822</v>
      </c>
    </row>
    <row r="459" spans="28:28">
      <c r="AB459" t="s">
        <v>823</v>
      </c>
    </row>
    <row r="460" spans="28:28">
      <c r="AB460" t="s">
        <v>824</v>
      </c>
    </row>
    <row r="461" spans="28:28">
      <c r="AB461" t="s">
        <v>825</v>
      </c>
    </row>
    <row r="462" spans="28:28">
      <c r="AB462" t="s">
        <v>826</v>
      </c>
    </row>
    <row r="463" spans="28:28">
      <c r="AB463" t="s">
        <v>827</v>
      </c>
    </row>
    <row r="464" spans="28:28">
      <c r="AB464" t="s">
        <v>828</v>
      </c>
    </row>
    <row r="465" spans="28:28">
      <c r="AB465" t="s">
        <v>829</v>
      </c>
    </row>
    <row r="466" spans="28:28">
      <c r="AB466" t="s">
        <v>830</v>
      </c>
    </row>
    <row r="467" spans="28:28">
      <c r="AB467" t="s">
        <v>831</v>
      </c>
    </row>
    <row r="468" spans="28:28">
      <c r="AB468" t="s">
        <v>832</v>
      </c>
    </row>
    <row r="469" spans="28:28">
      <c r="AB469" t="s">
        <v>833</v>
      </c>
    </row>
    <row r="470" spans="28:28">
      <c r="AB470" t="s">
        <v>834</v>
      </c>
    </row>
    <row r="471" spans="28:28">
      <c r="AB471" t="s">
        <v>835</v>
      </c>
    </row>
    <row r="472" spans="28:28">
      <c r="AB472" t="s">
        <v>836</v>
      </c>
    </row>
    <row r="473" spans="28:28">
      <c r="AB473" t="s">
        <v>837</v>
      </c>
    </row>
    <row r="474" spans="28:28">
      <c r="AB474" t="s">
        <v>838</v>
      </c>
    </row>
    <row r="475" spans="28:28">
      <c r="AB475" t="s">
        <v>839</v>
      </c>
    </row>
    <row r="476" spans="28:28">
      <c r="AB476" t="s">
        <v>840</v>
      </c>
    </row>
    <row r="477" spans="28:28">
      <c r="AB477" t="s">
        <v>841</v>
      </c>
    </row>
    <row r="478" spans="28:28">
      <c r="AB478" t="s">
        <v>842</v>
      </c>
    </row>
    <row r="479" spans="28:28">
      <c r="AB479" t="s">
        <v>843</v>
      </c>
    </row>
    <row r="480" spans="28:28">
      <c r="AB480" t="s">
        <v>844</v>
      </c>
    </row>
    <row r="481" spans="28:28">
      <c r="AB481" t="s">
        <v>845</v>
      </c>
    </row>
    <row r="482" spans="28:28">
      <c r="AB482" t="s">
        <v>846</v>
      </c>
    </row>
    <row r="483" spans="28:28">
      <c r="AB483" t="s">
        <v>847</v>
      </c>
    </row>
    <row r="484" spans="28:28">
      <c r="AB484" t="s">
        <v>848</v>
      </c>
    </row>
    <row r="485" spans="28:28">
      <c r="AB485" t="s">
        <v>849</v>
      </c>
    </row>
    <row r="486" spans="28:28">
      <c r="AB486" t="s">
        <v>850</v>
      </c>
    </row>
    <row r="487" spans="28:28">
      <c r="AB487" t="s">
        <v>851</v>
      </c>
    </row>
    <row r="488" spans="28:28">
      <c r="AB488" t="s">
        <v>852</v>
      </c>
    </row>
    <row r="489" spans="28:28">
      <c r="AB489" t="s">
        <v>853</v>
      </c>
    </row>
    <row r="490" spans="28:28">
      <c r="AB490" t="s">
        <v>854</v>
      </c>
    </row>
    <row r="491" spans="28:28">
      <c r="AB491" t="s">
        <v>855</v>
      </c>
    </row>
    <row r="492" spans="28:28">
      <c r="AB492" t="s">
        <v>856</v>
      </c>
    </row>
    <row r="493" spans="28:28">
      <c r="AB493" t="s">
        <v>857</v>
      </c>
    </row>
    <row r="494" spans="28:28">
      <c r="AB494" t="s">
        <v>858</v>
      </c>
    </row>
    <row r="495" spans="28:28">
      <c r="AB495" t="s">
        <v>859</v>
      </c>
    </row>
    <row r="496" spans="28:28">
      <c r="AB496" t="s">
        <v>860</v>
      </c>
    </row>
    <row r="497" spans="28:28">
      <c r="AB497" t="s">
        <v>861</v>
      </c>
    </row>
    <row r="498" spans="28:28">
      <c r="AB498" t="s">
        <v>862</v>
      </c>
    </row>
    <row r="499" spans="28:28">
      <c r="AB499" t="s">
        <v>863</v>
      </c>
    </row>
    <row r="500" spans="28:28">
      <c r="AB500" t="s">
        <v>864</v>
      </c>
    </row>
    <row r="501" spans="28:28">
      <c r="AB501" t="s">
        <v>865</v>
      </c>
    </row>
    <row r="502" spans="28:28">
      <c r="AB502" t="s">
        <v>866</v>
      </c>
    </row>
    <row r="503" spans="28:28">
      <c r="AB503" t="s">
        <v>867</v>
      </c>
    </row>
    <row r="504" spans="28:28">
      <c r="AB504" t="s">
        <v>868</v>
      </c>
    </row>
    <row r="505" spans="28:28">
      <c r="AB505" t="s">
        <v>869</v>
      </c>
    </row>
    <row r="506" spans="28:28">
      <c r="AB506" t="s">
        <v>870</v>
      </c>
    </row>
    <row r="507" spans="28:28">
      <c r="AB507" t="s">
        <v>871</v>
      </c>
    </row>
    <row r="508" spans="28:28">
      <c r="AB508" t="s">
        <v>872</v>
      </c>
    </row>
    <row r="509" spans="28:28">
      <c r="AB509" t="s">
        <v>873</v>
      </c>
    </row>
    <row r="510" spans="28:28">
      <c r="AB510" t="s">
        <v>874</v>
      </c>
    </row>
    <row r="511" spans="28:28">
      <c r="AB511" t="s">
        <v>875</v>
      </c>
    </row>
    <row r="512" spans="28:28">
      <c r="AB512" t="s">
        <v>876</v>
      </c>
    </row>
    <row r="513" spans="28:28">
      <c r="AB513" t="s">
        <v>877</v>
      </c>
    </row>
    <row r="514" spans="28:28">
      <c r="AB514" t="s">
        <v>878</v>
      </c>
    </row>
    <row r="515" spans="28:28">
      <c r="AB515" t="s">
        <v>879</v>
      </c>
    </row>
    <row r="516" spans="28:28">
      <c r="AB516" t="s">
        <v>880</v>
      </c>
    </row>
    <row r="517" spans="28:28">
      <c r="AB517" t="s">
        <v>881</v>
      </c>
    </row>
    <row r="518" spans="28:28">
      <c r="AB518" t="s">
        <v>882</v>
      </c>
    </row>
    <row r="519" spans="28:28">
      <c r="AB519" t="s">
        <v>883</v>
      </c>
    </row>
    <row r="520" spans="28:28">
      <c r="AB520" t="s">
        <v>884</v>
      </c>
    </row>
    <row r="521" spans="28:28">
      <c r="AB521" t="s">
        <v>885</v>
      </c>
    </row>
    <row r="522" spans="28:28">
      <c r="AB522" t="s">
        <v>886</v>
      </c>
    </row>
    <row r="523" spans="28:28">
      <c r="AB523" t="s">
        <v>887</v>
      </c>
    </row>
    <row r="524" spans="28:28">
      <c r="AB524" t="s">
        <v>888</v>
      </c>
    </row>
    <row r="525" spans="28:28">
      <c r="AB525" t="s">
        <v>889</v>
      </c>
    </row>
    <row r="526" spans="28:28">
      <c r="AB526" t="s">
        <v>890</v>
      </c>
    </row>
    <row r="527" spans="28:28">
      <c r="AB527" t="s">
        <v>891</v>
      </c>
    </row>
    <row r="528" spans="28:28">
      <c r="AB528" t="s">
        <v>892</v>
      </c>
    </row>
    <row r="529" spans="28:28">
      <c r="AB529" t="s">
        <v>893</v>
      </c>
    </row>
    <row r="530" spans="28:28">
      <c r="AB530" t="s">
        <v>894</v>
      </c>
    </row>
    <row r="531" spans="28:28">
      <c r="AB531" t="s">
        <v>895</v>
      </c>
    </row>
    <row r="532" spans="28:28">
      <c r="AB532" t="s">
        <v>896</v>
      </c>
    </row>
    <row r="533" spans="28:28">
      <c r="AB533" t="s">
        <v>897</v>
      </c>
    </row>
    <row r="534" spans="28:28">
      <c r="AB534" t="s">
        <v>898</v>
      </c>
    </row>
    <row r="535" spans="28:28">
      <c r="AB535" t="s">
        <v>899</v>
      </c>
    </row>
    <row r="536" spans="28:28">
      <c r="AB536" t="s">
        <v>900</v>
      </c>
    </row>
    <row r="537" spans="28:28">
      <c r="AB537" t="s">
        <v>901</v>
      </c>
    </row>
    <row r="538" spans="28:28">
      <c r="AB538" t="s">
        <v>902</v>
      </c>
    </row>
    <row r="539" spans="28:28">
      <c r="AB539" t="s">
        <v>903</v>
      </c>
    </row>
    <row r="540" spans="28:28">
      <c r="AB540" t="s">
        <v>904</v>
      </c>
    </row>
    <row r="541" spans="28:28">
      <c r="AB541" t="s">
        <v>905</v>
      </c>
    </row>
    <row r="542" spans="28:28">
      <c r="AB542" t="s">
        <v>906</v>
      </c>
    </row>
    <row r="543" spans="28:28">
      <c r="AB543" t="s">
        <v>907</v>
      </c>
    </row>
    <row r="544" spans="28:28">
      <c r="AB544" t="s">
        <v>908</v>
      </c>
    </row>
    <row r="545" spans="28:28">
      <c r="AB545" t="s">
        <v>909</v>
      </c>
    </row>
    <row r="546" spans="28:28">
      <c r="AB546" t="s">
        <v>910</v>
      </c>
    </row>
    <row r="547" spans="28:28">
      <c r="AB547" t="s">
        <v>911</v>
      </c>
    </row>
    <row r="548" spans="28:28">
      <c r="AB548" t="s">
        <v>912</v>
      </c>
    </row>
    <row r="549" spans="28:28">
      <c r="AB549" t="s">
        <v>913</v>
      </c>
    </row>
    <row r="550" spans="28:28">
      <c r="AB550" t="s">
        <v>914</v>
      </c>
    </row>
    <row r="551" spans="28:28">
      <c r="AB551" t="s">
        <v>915</v>
      </c>
    </row>
    <row r="552" spans="28:28">
      <c r="AB552" t="s">
        <v>916</v>
      </c>
    </row>
    <row r="553" spans="28:28">
      <c r="AB553" t="s">
        <v>917</v>
      </c>
    </row>
    <row r="554" spans="28:28">
      <c r="AB554" t="s">
        <v>918</v>
      </c>
    </row>
    <row r="555" spans="28:28">
      <c r="AB555" t="s">
        <v>919</v>
      </c>
    </row>
    <row r="556" spans="28:28">
      <c r="AB556" t="s">
        <v>920</v>
      </c>
    </row>
    <row r="557" spans="28:28">
      <c r="AB557" t="s">
        <v>921</v>
      </c>
    </row>
    <row r="558" spans="28:28">
      <c r="AB558" t="s">
        <v>922</v>
      </c>
    </row>
    <row r="559" spans="28:28">
      <c r="AB559" t="s">
        <v>923</v>
      </c>
    </row>
    <row r="560" spans="28:28">
      <c r="AB560" t="s">
        <v>924</v>
      </c>
    </row>
    <row r="561" spans="28:28">
      <c r="AB561" t="s">
        <v>925</v>
      </c>
    </row>
    <row r="562" spans="28:28">
      <c r="AB562" t="s">
        <v>926</v>
      </c>
    </row>
    <row r="563" spans="28:28">
      <c r="AB563" t="s">
        <v>927</v>
      </c>
    </row>
    <row r="564" spans="28:28">
      <c r="AB564" t="s">
        <v>928</v>
      </c>
    </row>
    <row r="565" spans="28:28">
      <c r="AB565" t="s">
        <v>929</v>
      </c>
    </row>
    <row r="566" spans="28:28">
      <c r="AB566" t="s">
        <v>930</v>
      </c>
    </row>
    <row r="567" spans="28:28">
      <c r="AB567" t="s">
        <v>931</v>
      </c>
    </row>
    <row r="568" spans="28:28">
      <c r="AB568" t="s">
        <v>932</v>
      </c>
    </row>
    <row r="569" spans="28:28">
      <c r="AB569" t="s">
        <v>933</v>
      </c>
    </row>
    <row r="570" spans="28:28">
      <c r="AB570" t="s">
        <v>934</v>
      </c>
    </row>
    <row r="571" spans="28:28">
      <c r="AB571" t="s">
        <v>935</v>
      </c>
    </row>
    <row r="572" spans="28:28">
      <c r="AB572" t="s">
        <v>936</v>
      </c>
    </row>
    <row r="573" spans="28:28">
      <c r="AB573" t="s">
        <v>937</v>
      </c>
    </row>
    <row r="574" spans="28:28">
      <c r="AB574" t="s">
        <v>938</v>
      </c>
    </row>
    <row r="575" spans="28:28">
      <c r="AB575" t="s">
        <v>939</v>
      </c>
    </row>
    <row r="576" spans="28:28">
      <c r="AB576" t="s">
        <v>940</v>
      </c>
    </row>
    <row r="577" spans="28:28">
      <c r="AB577" t="s">
        <v>941</v>
      </c>
    </row>
    <row r="578" spans="28:28">
      <c r="AB578" t="s">
        <v>942</v>
      </c>
    </row>
    <row r="579" spans="28:28">
      <c r="AB579" t="s">
        <v>943</v>
      </c>
    </row>
    <row r="580" spans="28:28">
      <c r="AB580" t="s">
        <v>944</v>
      </c>
    </row>
    <row r="581" spans="28:28">
      <c r="AB581" t="s">
        <v>945</v>
      </c>
    </row>
    <row r="582" spans="28:28">
      <c r="AB582" t="s">
        <v>946</v>
      </c>
    </row>
    <row r="583" spans="28:28">
      <c r="AB583" t="s">
        <v>947</v>
      </c>
    </row>
    <row r="584" spans="28:28">
      <c r="AB584" t="s">
        <v>948</v>
      </c>
    </row>
    <row r="585" spans="28:28">
      <c r="AB585" t="s">
        <v>949</v>
      </c>
    </row>
    <row r="586" spans="28:28">
      <c r="AB586" t="s">
        <v>950</v>
      </c>
    </row>
    <row r="587" spans="28:28">
      <c r="AB587" t="s">
        <v>951</v>
      </c>
    </row>
    <row r="588" spans="28:28">
      <c r="AB588" t="s">
        <v>952</v>
      </c>
    </row>
    <row r="589" spans="28:28">
      <c r="AB589" t="s">
        <v>953</v>
      </c>
    </row>
    <row r="590" spans="28:28">
      <c r="AB590" t="s">
        <v>954</v>
      </c>
    </row>
    <row r="591" spans="28:28">
      <c r="AB591" t="s">
        <v>955</v>
      </c>
    </row>
    <row r="592" spans="28:28">
      <c r="AB592" t="s">
        <v>956</v>
      </c>
    </row>
    <row r="593" spans="28:28">
      <c r="AB593" t="s">
        <v>957</v>
      </c>
    </row>
    <row r="594" spans="28:28">
      <c r="AB594" t="s">
        <v>958</v>
      </c>
    </row>
    <row r="595" spans="28:28">
      <c r="AB595" t="s">
        <v>959</v>
      </c>
    </row>
    <row r="596" spans="28:28">
      <c r="AB596" t="s">
        <v>960</v>
      </c>
    </row>
    <row r="597" spans="28:28">
      <c r="AB597" t="s">
        <v>961</v>
      </c>
    </row>
    <row r="598" spans="28:28">
      <c r="AB598" t="s">
        <v>962</v>
      </c>
    </row>
    <row r="599" spans="28:28">
      <c r="AB599" t="s">
        <v>963</v>
      </c>
    </row>
    <row r="600" spans="28:28">
      <c r="AB600" t="s">
        <v>964</v>
      </c>
    </row>
    <row r="601" spans="28:28">
      <c r="AB601" t="s">
        <v>965</v>
      </c>
    </row>
    <row r="602" spans="28:28">
      <c r="AB602" t="s">
        <v>966</v>
      </c>
    </row>
    <row r="603" spans="28:28">
      <c r="AB603" t="s">
        <v>967</v>
      </c>
    </row>
    <row r="604" spans="28:28">
      <c r="AB604" t="s">
        <v>968</v>
      </c>
    </row>
    <row r="605" spans="28:28">
      <c r="AB605" t="s">
        <v>969</v>
      </c>
    </row>
    <row r="606" spans="28:28">
      <c r="AB606" t="s">
        <v>970</v>
      </c>
    </row>
    <row r="607" spans="28:28">
      <c r="AB607" t="s">
        <v>971</v>
      </c>
    </row>
    <row r="608" spans="28:28">
      <c r="AB608" t="s">
        <v>972</v>
      </c>
    </row>
    <row r="609" spans="28:28">
      <c r="AB609" t="s">
        <v>973</v>
      </c>
    </row>
    <row r="610" spans="28:28">
      <c r="AB610" t="s">
        <v>974</v>
      </c>
    </row>
    <row r="611" spans="28:28">
      <c r="AB611" t="s">
        <v>975</v>
      </c>
    </row>
    <row r="612" spans="28:28">
      <c r="AB612" t="s">
        <v>976</v>
      </c>
    </row>
    <row r="613" spans="28:28">
      <c r="AB613" t="s">
        <v>977</v>
      </c>
    </row>
    <row r="614" spans="28:28">
      <c r="AB614" t="s">
        <v>978</v>
      </c>
    </row>
    <row r="615" spans="28:28">
      <c r="AB615" t="s">
        <v>979</v>
      </c>
    </row>
    <row r="616" spans="28:28">
      <c r="AB616" t="s">
        <v>980</v>
      </c>
    </row>
    <row r="617" spans="28:28">
      <c r="AB617" t="s">
        <v>981</v>
      </c>
    </row>
    <row r="618" spans="28:28">
      <c r="AB618" t="s">
        <v>982</v>
      </c>
    </row>
    <row r="619" spans="28:28">
      <c r="AB619" t="s">
        <v>983</v>
      </c>
    </row>
    <row r="620" spans="28:28">
      <c r="AB620" t="s">
        <v>984</v>
      </c>
    </row>
    <row r="621" spans="28:28">
      <c r="AB621" t="s">
        <v>248</v>
      </c>
    </row>
    <row r="622" spans="28:28">
      <c r="AB622" t="s">
        <v>248</v>
      </c>
    </row>
    <row r="623" spans="28:28">
      <c r="AB623" t="s">
        <v>248</v>
      </c>
    </row>
    <row r="624" spans="28:28">
      <c r="AB624" t="s">
        <v>248</v>
      </c>
    </row>
    <row r="625" spans="28:28">
      <c r="AB625" t="s">
        <v>248</v>
      </c>
    </row>
    <row r="626" spans="28:28">
      <c r="AB626" t="s">
        <v>248</v>
      </c>
    </row>
    <row r="627" spans="28:28">
      <c r="AB627" t="s">
        <v>248</v>
      </c>
    </row>
    <row r="628" spans="28:28">
      <c r="AB628" t="s">
        <v>248</v>
      </c>
    </row>
    <row r="629" spans="28:28">
      <c r="AB629" t="s">
        <v>248</v>
      </c>
    </row>
    <row r="630" spans="28:28">
      <c r="AB630" t="s">
        <v>248</v>
      </c>
    </row>
    <row r="631" spans="28:28">
      <c r="AB631" t="s">
        <v>248</v>
      </c>
    </row>
    <row r="632" spans="28:28">
      <c r="AB632" t="s">
        <v>248</v>
      </c>
    </row>
    <row r="633" spans="28:28">
      <c r="AB633" t="s">
        <v>248</v>
      </c>
    </row>
    <row r="634" spans="28:28">
      <c r="AB634" t="s">
        <v>248</v>
      </c>
    </row>
    <row r="635" spans="28:28">
      <c r="AB635" t="s">
        <v>248</v>
      </c>
    </row>
    <row r="636" spans="28:28">
      <c r="AB636" t="s">
        <v>248</v>
      </c>
    </row>
  </sheetData>
  <mergeCells count="6">
    <mergeCell ref="A41:C41"/>
    <mergeCell ref="L1:AF1"/>
    <mergeCell ref="E3:G3"/>
    <mergeCell ref="E1:I1"/>
    <mergeCell ref="L3:N3"/>
    <mergeCell ref="A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tabColor rgb="FFFFC000"/>
    <pageSetUpPr fitToPage="1"/>
  </sheetPr>
  <dimension ref="B1:I51"/>
  <sheetViews>
    <sheetView tabSelected="1" zoomScale="55" zoomScaleNormal="55" zoomScaleSheetLayoutView="80" zoomScalePageLayoutView="40" workbookViewId="0">
      <selection activeCell="C7" sqref="C7"/>
    </sheetView>
  </sheetViews>
  <sheetFormatPr defaultColWidth="9.140625" defaultRowHeight="15"/>
  <cols>
    <col min="1" max="1" width="12.7109375" style="15" customWidth="1"/>
    <col min="2" max="2" width="76.85546875" style="15" customWidth="1"/>
    <col min="3" max="3" width="79.42578125" style="15" customWidth="1"/>
    <col min="4" max="4" width="22" style="15" customWidth="1"/>
    <col min="5" max="5" width="54.5703125" style="19" customWidth="1"/>
    <col min="6" max="7" width="9.140625" style="15"/>
    <col min="8" max="8" width="79.5703125" style="15" hidden="1" customWidth="1"/>
    <col min="9" max="16384" width="9.140625" style="15"/>
  </cols>
  <sheetData>
    <row r="1" spans="2:9" ht="28.5" thickBot="1">
      <c r="B1" s="76"/>
      <c r="C1" s="16"/>
      <c r="E1" s="68" t="s">
        <v>134</v>
      </c>
      <c r="H1" s="70" t="s">
        <v>135</v>
      </c>
    </row>
    <row r="2" spans="2:9" ht="30.75" thickBot="1">
      <c r="B2" s="607" t="s">
        <v>136</v>
      </c>
      <c r="C2" s="608"/>
      <c r="H2" s="3"/>
    </row>
    <row r="3" spans="2:9" ht="31.5" customHeight="1">
      <c r="B3" s="609" t="s">
        <v>1189</v>
      </c>
      <c r="C3" s="609"/>
      <c r="E3" s="603" t="s">
        <v>259</v>
      </c>
      <c r="H3" s="598" t="s">
        <v>302</v>
      </c>
    </row>
    <row r="4" spans="2:9" ht="31.5" customHeight="1">
      <c r="B4" s="609"/>
      <c r="C4" s="609"/>
      <c r="E4" s="604"/>
      <c r="H4" s="599"/>
    </row>
    <row r="5" spans="2:9" ht="28.5" customHeight="1">
      <c r="B5" s="609"/>
      <c r="C5" s="610"/>
      <c r="E5" s="605"/>
      <c r="H5" s="599"/>
      <c r="I5" s="2"/>
    </row>
    <row r="6" spans="2:9" ht="21" thickBot="1">
      <c r="B6" s="612"/>
      <c r="C6" s="612"/>
      <c r="E6" s="605"/>
      <c r="H6" s="599"/>
      <c r="I6" s="2"/>
    </row>
    <row r="7" spans="2:9" ht="31.5" customHeight="1">
      <c r="B7" s="71" t="s">
        <v>137</v>
      </c>
      <c r="C7" s="72">
        <f>'Vállalkozó bemutatása'!C3:E3</f>
        <v>0</v>
      </c>
      <c r="E7" s="605"/>
      <c r="H7" s="599"/>
    </row>
    <row r="8" spans="2:9" ht="31.5" customHeight="1">
      <c r="B8" s="73" t="s">
        <v>160</v>
      </c>
      <c r="C8" s="342" t="e">
        <f>IF(ROUNDDOWN(YEARFRAC(DATE('Vállalkozó bemutatása'!C8,'Vállalkozó bemutatása'!D8,'Vállalkozó bemutatása'!E8),DATE(Alapfeltételek!C3,Alapfeltételek!D3,Alapfeltételek!E3)),0)&lt;25,"25 év alatti",
IF(ROUNDDOWN(YEARFRAC(DATE('Vállalkozó bemutatása'!C8,'Vállalkozó bemutatása'!D8,'Vállalkozó bemutatása'!E8),DATE(Alapfeltételek!C3,Alapfeltételek!D3,Alapfeltételek!E3)),0)&lt;30,"25-30 éves","30 év feletti"))</f>
        <v>#NUM!</v>
      </c>
      <c r="E8" s="605"/>
      <c r="H8" s="599"/>
    </row>
    <row r="9" spans="2:9" ht="31.5" customHeight="1">
      <c r="B9" s="73" t="s">
        <v>138</v>
      </c>
      <c r="C9" s="74">
        <f>Alapfeltételek!C5:E5</f>
        <v>0</v>
      </c>
      <c r="E9" s="605"/>
      <c r="H9" s="599"/>
    </row>
    <row r="10" spans="2:9" ht="31.5" customHeight="1">
      <c r="B10" s="73" t="s">
        <v>139</v>
      </c>
      <c r="C10" s="74">
        <f>'Vállalkozás bemutatása'!C6:F6</f>
        <v>0</v>
      </c>
      <c r="E10" s="605"/>
      <c r="H10" s="599"/>
    </row>
    <row r="11" spans="2:9" ht="31.5" customHeight="1" thickBot="1">
      <c r="B11" s="75" t="s">
        <v>107</v>
      </c>
      <c r="C11" s="353">
        <f ca="1">NOW()</f>
        <v>43739.611213425924</v>
      </c>
      <c r="E11" s="605"/>
      <c r="G11" s="66"/>
      <c r="H11" s="599"/>
    </row>
    <row r="12" spans="2:9" ht="21" customHeight="1">
      <c r="B12" s="1"/>
      <c r="C12" s="1"/>
      <c r="E12" s="605"/>
      <c r="H12" s="599"/>
    </row>
    <row r="13" spans="2:9" ht="21" customHeight="1">
      <c r="B13" s="180" t="s">
        <v>264</v>
      </c>
      <c r="C13" s="182">
        <f>+C7</f>
        <v>0</v>
      </c>
      <c r="E13" s="605"/>
      <c r="H13" s="599"/>
      <c r="I13" s="2"/>
    </row>
    <row r="14" spans="2:9" ht="21" customHeight="1">
      <c r="B14" s="180" t="s">
        <v>1017</v>
      </c>
      <c r="C14" s="182">
        <f>'Vállalkozó bemutatása'!C4:E4</f>
        <v>0</v>
      </c>
      <c r="E14" s="605"/>
      <c r="H14" s="599"/>
      <c r="I14" s="2"/>
    </row>
    <row r="15" spans="2:9" ht="21" customHeight="1">
      <c r="B15" s="180" t="s">
        <v>273</v>
      </c>
      <c r="C15" s="182">
        <f>'Vállalkozó bemutatása'!C6:E6</f>
        <v>0</v>
      </c>
      <c r="E15" s="605"/>
      <c r="H15" s="599"/>
      <c r="I15" s="16"/>
    </row>
    <row r="16" spans="2:9" ht="21" customHeight="1">
      <c r="B16" s="180" t="s">
        <v>265</v>
      </c>
      <c r="C16" s="182" t="str">
        <f>+'Vállalkozó bemutatása'!C8&amp;"."&amp;'Vállalkozó bemutatása'!D8&amp;"."&amp;'Vállalkozó bemutatása'!E8</f>
        <v>..</v>
      </c>
      <c r="E16" s="605"/>
      <c r="H16" s="599"/>
      <c r="I16" s="16"/>
    </row>
    <row r="17" spans="2:9" ht="19.149999999999999" customHeight="1">
      <c r="B17" s="180" t="s">
        <v>266</v>
      </c>
      <c r="C17" s="182">
        <f>'Vállalkozó bemutatása'!C5:E5</f>
        <v>0</v>
      </c>
      <c r="E17" s="605"/>
      <c r="H17" s="599"/>
      <c r="I17" s="16"/>
    </row>
    <row r="18" spans="2:9" ht="19.149999999999999" customHeight="1">
      <c r="B18" s="180" t="s">
        <v>267</v>
      </c>
      <c r="C18" s="182">
        <f>'Vállalkozó bemutatása'!C9:E9</f>
        <v>0</v>
      </c>
      <c r="E18" s="605"/>
      <c r="H18" s="599"/>
    </row>
    <row r="19" spans="2:9" ht="19.149999999999999" customHeight="1">
      <c r="B19" s="180" t="s">
        <v>301</v>
      </c>
      <c r="C19" s="182">
        <f>'Vállalkozás bemutatása'!C20:F20</f>
        <v>0</v>
      </c>
      <c r="E19" s="605"/>
      <c r="H19" s="599"/>
    </row>
    <row r="20" spans="2:9" ht="19.149999999999999" customHeight="1" thickBot="1">
      <c r="B20" s="180" t="s">
        <v>268</v>
      </c>
      <c r="C20" s="182">
        <f>+'Működés jellemzői'!D18</f>
        <v>0</v>
      </c>
      <c r="E20" s="606"/>
      <c r="H20" s="599"/>
      <c r="I20" s="2"/>
    </row>
    <row r="21" spans="2:9" ht="19.149999999999999" customHeight="1">
      <c r="B21" s="180" t="s">
        <v>271</v>
      </c>
      <c r="C21" s="183">
        <f>+'Cash-flow 1. év'!O6</f>
        <v>0</v>
      </c>
      <c r="H21" s="599"/>
      <c r="I21" s="2"/>
    </row>
    <row r="22" spans="2:9" ht="19.149999999999999" customHeight="1">
      <c r="B22" s="180" t="s">
        <v>272</v>
      </c>
      <c r="C22" s="183">
        <f>+'Cash-flow 2. év'!O6</f>
        <v>0</v>
      </c>
      <c r="H22" s="599"/>
    </row>
    <row r="23" spans="2:9" ht="19.149999999999999" customHeight="1">
      <c r="B23" s="180" t="s">
        <v>145</v>
      </c>
      <c r="C23" s="182">
        <f>+'Vállalkozás bemutatása'!C12:F12</f>
        <v>0</v>
      </c>
      <c r="H23" s="599"/>
    </row>
    <row r="24" spans="2:9" ht="19.149999999999999" customHeight="1">
      <c r="B24" s="180" t="s">
        <v>6</v>
      </c>
      <c r="C24" s="182" t="str">
        <f>+'Vállalkozó bemutatása'!C11&amp;" "&amp;'Vállalkozó bemutatása'!D11&amp;" "&amp;'Vállalkozó bemutatása'!E11&amp;" "</f>
        <v xml:space="preserve">   </v>
      </c>
      <c r="H24" s="599"/>
    </row>
    <row r="25" spans="2:9">
      <c r="B25" s="180" t="s">
        <v>7</v>
      </c>
      <c r="C25" s="182">
        <f>+'Vállalkozó bemutatása'!C12:E12</f>
        <v>0</v>
      </c>
      <c r="H25" s="599"/>
    </row>
    <row r="26" spans="2:9">
      <c r="B26" s="180" t="s">
        <v>8</v>
      </c>
      <c r="C26" s="182" t="str">
        <f>+'Vállalkozó bemutatása'!C14&amp;" "&amp;'Vállalkozó bemutatása'!D14&amp;" "&amp;'Vállalkozó bemutatása'!E14&amp;" "</f>
        <v xml:space="preserve">+36   </v>
      </c>
      <c r="H26" s="599"/>
    </row>
    <row r="27" spans="2:9" ht="33.6" customHeight="1">
      <c r="H27" s="599"/>
    </row>
    <row r="28" spans="2:9" ht="48" customHeight="1">
      <c r="B28" s="184" t="s">
        <v>1190</v>
      </c>
    </row>
    <row r="29" spans="2:9" ht="69" customHeight="1">
      <c r="B29" s="611" t="s">
        <v>1077</v>
      </c>
      <c r="C29" s="611"/>
    </row>
    <row r="30" spans="2:9" ht="15.75" thickBot="1"/>
    <row r="31" spans="2:9" ht="73.150000000000006" customHeight="1" thickBot="1">
      <c r="B31" s="16" t="s">
        <v>140</v>
      </c>
      <c r="C31" s="354"/>
    </row>
    <row r="32" spans="2:9" ht="15.75" thickBot="1"/>
    <row r="33" spans="2:4">
      <c r="B33" s="15" t="s">
        <v>269</v>
      </c>
      <c r="C33" s="600" t="s">
        <v>141</v>
      </c>
    </row>
    <row r="34" spans="2:4">
      <c r="B34" s="181" t="s">
        <v>1078</v>
      </c>
      <c r="C34" s="601"/>
    </row>
    <row r="35" spans="2:4">
      <c r="B35" s="15" t="s">
        <v>270</v>
      </c>
      <c r="C35" s="601"/>
    </row>
    <row r="36" spans="2:4">
      <c r="B36" s="181" t="s">
        <v>1116</v>
      </c>
      <c r="C36" s="601"/>
    </row>
    <row r="37" spans="2:4" ht="16.899999999999999" customHeight="1" thickBot="1">
      <c r="B37" s="181" t="str">
        <f ca="1">+C7&amp;"-"&amp;C11&amp;"-"&amp;B36</f>
        <v>0-43739,6112134259-5.0</v>
      </c>
      <c r="C37" s="602"/>
    </row>
    <row r="41" spans="2:4">
      <c r="D41" s="19"/>
    </row>
    <row r="43" spans="2:4" ht="44.25" customHeight="1"/>
    <row r="51" ht="42.75" customHeight="1"/>
  </sheetData>
  <mergeCells count="9">
    <mergeCell ref="H3:H27"/>
    <mergeCell ref="C33:C37"/>
    <mergeCell ref="E3:E20"/>
    <mergeCell ref="B2:C2"/>
    <mergeCell ref="B3:C3"/>
    <mergeCell ref="B4:C4"/>
    <mergeCell ref="B5:C5"/>
    <mergeCell ref="B29:C29"/>
    <mergeCell ref="B6:C6"/>
  </mergeCells>
  <dataValidations disablePrompts="1" xWindow="694" yWindow="785" count="1">
    <dataValidation allowBlank="1" showErrorMessage="1" promptTitle="Célcsoportszegmens" prompt="Válassza ki a támogatási szerződésben rögzített korcsoportot!" sqref="C8"/>
  </dataValidations>
  <printOptions horizontalCentered="1" verticalCentered="1"/>
  <pageMargins left="0.23622047244094491" right="0.23622047244094491" top="0.74803149606299213" bottom="0.94488188976377963" header="0.31496062992125984" footer="0.31496062992125984"/>
  <pageSetup paperSize="9" scale="63"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tabColor rgb="FFFFC000"/>
    <pageSetUpPr fitToPage="1"/>
  </sheetPr>
  <dimension ref="A1:K37"/>
  <sheetViews>
    <sheetView view="pageBreakPreview" zoomScale="60" zoomScaleNormal="50" zoomScalePageLayoutView="10" workbookViewId="0">
      <selection activeCell="A9" sqref="A9"/>
    </sheetView>
  </sheetViews>
  <sheetFormatPr defaultColWidth="9.140625" defaultRowHeight="15"/>
  <cols>
    <col min="1" max="1" width="35.7109375" style="13" customWidth="1"/>
    <col min="2" max="2" width="8.7109375" style="12" customWidth="1"/>
    <col min="3" max="3" width="35.7109375" style="13" customWidth="1"/>
    <col min="4" max="4" width="8.7109375" style="14" customWidth="1"/>
    <col min="5" max="5" width="35.7109375" style="13" customWidth="1"/>
    <col min="6" max="6" width="8.7109375" style="13" customWidth="1"/>
    <col min="7" max="7" width="35.7109375" style="13" customWidth="1"/>
    <col min="8" max="8" width="8.7109375" style="13" customWidth="1"/>
    <col min="9" max="9" width="35.7109375" style="13" customWidth="1"/>
    <col min="10" max="10" width="8.7109375" style="13" customWidth="1"/>
    <col min="11" max="11" width="35.7109375" style="13" customWidth="1"/>
    <col min="12" max="16384" width="9.140625" style="13"/>
  </cols>
  <sheetData>
    <row r="1" spans="1:11" ht="65.25" customHeight="1" thickBot="1">
      <c r="A1" s="613" t="s">
        <v>188</v>
      </c>
      <c r="B1" s="614"/>
      <c r="C1" s="614"/>
      <c r="D1" s="614"/>
      <c r="E1" s="614"/>
      <c r="F1" s="614"/>
      <c r="G1" s="614"/>
      <c r="H1" s="614"/>
      <c r="I1" s="614"/>
      <c r="J1" s="614"/>
      <c r="K1" s="615"/>
    </row>
    <row r="2" spans="1:11" ht="34.5" customHeight="1" thickBot="1">
      <c r="A2" s="616" t="s">
        <v>251</v>
      </c>
      <c r="B2" s="617"/>
      <c r="C2" s="617"/>
      <c r="D2" s="617"/>
      <c r="E2" s="617"/>
      <c r="F2" s="617"/>
      <c r="G2" s="617"/>
      <c r="H2" s="617"/>
      <c r="I2" s="617"/>
      <c r="J2" s="617"/>
      <c r="K2" s="618"/>
    </row>
    <row r="3" spans="1:11">
      <c r="A3" s="116"/>
      <c r="B3" s="117"/>
      <c r="C3" s="118"/>
      <c r="D3" s="119"/>
      <c r="E3" s="118"/>
      <c r="F3" s="118"/>
      <c r="G3" s="118"/>
      <c r="H3" s="118"/>
      <c r="I3" s="118"/>
      <c r="J3" s="118"/>
      <c r="K3" s="120"/>
    </row>
    <row r="4" spans="1:11" ht="204" customHeight="1">
      <c r="A4" s="125" t="s">
        <v>198</v>
      </c>
      <c r="B4" s="343"/>
      <c r="C4" s="126" t="s">
        <v>199</v>
      </c>
      <c r="D4" s="344"/>
      <c r="E4" s="126" t="s">
        <v>200</v>
      </c>
      <c r="F4" s="345"/>
      <c r="G4" s="126" t="s">
        <v>201</v>
      </c>
      <c r="H4" s="345"/>
      <c r="I4" s="126" t="s">
        <v>202</v>
      </c>
      <c r="J4" s="345"/>
      <c r="K4" s="127" t="s">
        <v>203</v>
      </c>
    </row>
    <row r="5" spans="1:11" ht="61.5" customHeight="1">
      <c r="A5" s="122" t="s">
        <v>197</v>
      </c>
      <c r="B5" s="343"/>
      <c r="C5" s="123" t="s">
        <v>192</v>
      </c>
      <c r="D5" s="344"/>
      <c r="E5" s="123" t="s">
        <v>193</v>
      </c>
      <c r="F5" s="345"/>
      <c r="G5" s="123" t="s">
        <v>194</v>
      </c>
      <c r="H5" s="345"/>
      <c r="I5" s="123" t="s">
        <v>195</v>
      </c>
      <c r="J5" s="345"/>
      <c r="K5" s="124" t="s">
        <v>196</v>
      </c>
    </row>
    <row r="6" spans="1:11">
      <c r="A6" s="100"/>
      <c r="B6" s="343"/>
      <c r="C6" s="345"/>
      <c r="D6" s="344"/>
      <c r="E6" s="345"/>
      <c r="F6" s="345"/>
      <c r="G6" s="345"/>
      <c r="H6" s="345"/>
      <c r="I6" s="345"/>
      <c r="J6" s="345"/>
      <c r="K6" s="101"/>
    </row>
    <row r="7" spans="1:11">
      <c r="A7" s="100"/>
      <c r="B7" s="343"/>
      <c r="C7" s="345"/>
      <c r="D7" s="344"/>
      <c r="E7" s="345"/>
      <c r="F7" s="345"/>
      <c r="G7" s="345"/>
      <c r="H7" s="345"/>
      <c r="I7" s="345"/>
      <c r="J7" s="345"/>
      <c r="K7" s="101"/>
    </row>
    <row r="8" spans="1:11">
      <c r="A8" s="100"/>
      <c r="B8" s="343"/>
      <c r="C8" s="345"/>
      <c r="D8" s="344"/>
      <c r="E8" s="345"/>
      <c r="F8" s="345"/>
      <c r="G8" s="345"/>
      <c r="H8" s="345"/>
      <c r="I8" s="345"/>
      <c r="J8" s="345"/>
      <c r="K8" s="101"/>
    </row>
    <row r="9" spans="1:11">
      <c r="A9" s="100"/>
      <c r="B9" s="343"/>
      <c r="C9" s="345"/>
      <c r="D9" s="344"/>
      <c r="E9" s="345"/>
      <c r="F9" s="345"/>
      <c r="G9" s="345"/>
      <c r="H9" s="345"/>
      <c r="I9" s="345"/>
      <c r="J9" s="345"/>
      <c r="K9" s="101"/>
    </row>
    <row r="10" spans="1:11">
      <c r="A10" s="100"/>
      <c r="B10" s="343"/>
      <c r="C10" s="345"/>
      <c r="D10" s="344"/>
      <c r="E10" s="345"/>
      <c r="F10" s="345"/>
      <c r="G10" s="345"/>
      <c r="H10" s="345"/>
      <c r="I10" s="345"/>
      <c r="J10" s="345"/>
      <c r="K10" s="101"/>
    </row>
    <row r="11" spans="1:11">
      <c r="A11" s="100"/>
      <c r="B11" s="343"/>
      <c r="C11" s="345"/>
      <c r="D11" s="344"/>
      <c r="E11" s="345"/>
      <c r="F11" s="345"/>
      <c r="G11" s="345"/>
      <c r="H11" s="345"/>
      <c r="I11" s="345"/>
      <c r="J11" s="345"/>
      <c r="K11" s="101"/>
    </row>
    <row r="12" spans="1:11">
      <c r="A12" s="100"/>
      <c r="B12" s="343"/>
      <c r="C12" s="345"/>
      <c r="D12" s="344"/>
      <c r="E12" s="345"/>
      <c r="F12" s="345"/>
      <c r="G12" s="345"/>
      <c r="H12" s="345"/>
      <c r="I12" s="345"/>
      <c r="J12" s="345"/>
      <c r="K12" s="101"/>
    </row>
    <row r="13" spans="1:11">
      <c r="A13" s="100"/>
      <c r="B13" s="343"/>
      <c r="C13" s="345"/>
      <c r="D13" s="344"/>
      <c r="E13" s="345"/>
      <c r="F13" s="345"/>
      <c r="G13" s="345"/>
      <c r="H13" s="345"/>
      <c r="I13" s="345"/>
      <c r="J13" s="345"/>
      <c r="K13" s="101"/>
    </row>
    <row r="14" spans="1:11">
      <c r="A14" s="100"/>
      <c r="B14" s="343"/>
      <c r="C14" s="345"/>
      <c r="D14" s="344"/>
      <c r="E14" s="345"/>
      <c r="F14" s="345"/>
      <c r="G14" s="345"/>
      <c r="H14" s="345"/>
      <c r="I14" s="345"/>
      <c r="J14" s="345"/>
      <c r="K14" s="101"/>
    </row>
    <row r="15" spans="1:11">
      <c r="A15" s="100"/>
      <c r="B15" s="343"/>
      <c r="C15" s="345"/>
      <c r="D15" s="344"/>
      <c r="E15" s="345"/>
      <c r="F15" s="345"/>
      <c r="G15" s="345"/>
      <c r="H15" s="345"/>
      <c r="I15" s="345"/>
      <c r="J15" s="345"/>
      <c r="K15" s="101"/>
    </row>
    <row r="16" spans="1:11">
      <c r="A16" s="100"/>
      <c r="B16" s="343"/>
      <c r="C16" s="345"/>
      <c r="D16" s="344"/>
      <c r="E16" s="345"/>
      <c r="F16" s="345"/>
      <c r="G16" s="345"/>
      <c r="H16" s="345"/>
      <c r="I16" s="345"/>
      <c r="J16" s="345"/>
      <c r="K16" s="101"/>
    </row>
    <row r="17" spans="1:11" ht="56.25" customHeight="1" thickBot="1">
      <c r="A17" s="102"/>
      <c r="B17" s="121"/>
      <c r="C17" s="103"/>
      <c r="D17" s="104"/>
      <c r="E17" s="103"/>
      <c r="F17" s="103"/>
      <c r="G17" s="103"/>
      <c r="H17" s="103"/>
      <c r="I17" s="103"/>
      <c r="J17" s="103"/>
      <c r="K17" s="105"/>
    </row>
    <row r="23" spans="1:11" ht="41.25" customHeight="1"/>
    <row r="27" spans="1:11">
      <c r="D27" s="17"/>
    </row>
    <row r="31" spans="1:11" ht="44.25" customHeight="1"/>
    <row r="37" ht="42.75" customHeight="1"/>
  </sheetData>
  <mergeCells count="2">
    <mergeCell ref="A1:K1"/>
    <mergeCell ref="A2:K2"/>
  </mergeCells>
  <printOptions horizontalCentered="1" verticalCentered="1"/>
  <pageMargins left="0.23622047244094491" right="0.23622047244094491" top="0.74803149606299213" bottom="0.94488188976377963" header="0.31496062992125984" footer="0.31496062992125984"/>
  <pageSetup paperSize="9" scale="38"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2" manualBreakCount="2">
    <brk id="13" max="16383" man="1"/>
    <brk id="46"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tabColor rgb="FFFFC000"/>
    <pageSetUpPr fitToPage="1"/>
  </sheetPr>
  <dimension ref="A1:I57"/>
  <sheetViews>
    <sheetView view="pageBreakPreview" zoomScale="70" zoomScaleNormal="70" zoomScaleSheetLayoutView="70" zoomScalePageLayoutView="20" workbookViewId="0">
      <selection activeCell="B5" sqref="B5:E20"/>
    </sheetView>
  </sheetViews>
  <sheetFormatPr defaultColWidth="9.140625" defaultRowHeight="15"/>
  <cols>
    <col min="1" max="1" width="3" style="3" customWidth="1"/>
    <col min="2" max="2" width="49.140625" style="17" customWidth="1"/>
    <col min="3" max="3" width="43.28515625" style="17" customWidth="1"/>
    <col min="4" max="4" width="37.85546875" style="17" customWidth="1"/>
    <col min="5" max="5" width="51.85546875" style="17" customWidth="1"/>
    <col min="6" max="6" width="4.7109375" style="3" customWidth="1"/>
    <col min="7" max="7" width="120.5703125" style="3" customWidth="1"/>
    <col min="8" max="8" width="3.42578125" style="3" customWidth="1"/>
    <col min="9" max="9" width="80.85546875" style="3" hidden="1" customWidth="1"/>
    <col min="10" max="16384" width="9.140625" style="3"/>
  </cols>
  <sheetData>
    <row r="1" spans="1:9" ht="122.25" customHeight="1" thickBot="1">
      <c r="B1" s="627" t="s">
        <v>206</v>
      </c>
      <c r="C1" s="628"/>
      <c r="D1" s="628"/>
      <c r="E1" s="629"/>
      <c r="G1" s="68" t="s">
        <v>144</v>
      </c>
      <c r="I1" s="70" t="s">
        <v>135</v>
      </c>
    </row>
    <row r="2" spans="1:9" ht="65.25" customHeight="1" thickBot="1">
      <c r="B2" s="641" t="s">
        <v>204</v>
      </c>
      <c r="C2" s="642"/>
      <c r="D2" s="642"/>
      <c r="E2" s="643"/>
      <c r="G2" s="603" t="s">
        <v>1024</v>
      </c>
      <c r="I2" s="622" t="s">
        <v>316</v>
      </c>
    </row>
    <row r="3" spans="1:9" ht="39" customHeight="1" thickBot="1">
      <c r="A3" s="27">
        <v>5000</v>
      </c>
      <c r="B3" s="77" t="s">
        <v>0</v>
      </c>
      <c r="C3" s="78">
        <f>LEN(B5)</f>
        <v>0</v>
      </c>
      <c r="D3" s="630" t="str">
        <f>IF(C3&gt;A3,CONCATENATE("Karaktertúllépés! Kérjük, válaszát maximum ",A3," karakterben foglalja össze!"),CONCATENATE("Még beírható karakterek száma:   ",A3-C3))</f>
        <v>Még beírható karakterek száma:   5000</v>
      </c>
      <c r="E3" s="631"/>
      <c r="G3" s="619"/>
      <c r="I3" s="623"/>
    </row>
    <row r="4" spans="1:9" ht="22.5" customHeight="1" thickBot="1">
      <c r="A4" s="27"/>
      <c r="B4" s="644" t="str">
        <f>IF(C3=0, "Kötelező a kitöltés!", "")</f>
        <v>Kötelező a kitöltés!</v>
      </c>
      <c r="C4" s="645"/>
      <c r="D4" s="645"/>
      <c r="E4" s="646"/>
      <c r="G4" s="619"/>
      <c r="I4" s="623"/>
    </row>
    <row r="5" spans="1:9" ht="327" customHeight="1">
      <c r="B5" s="632"/>
      <c r="C5" s="633"/>
      <c r="D5" s="633"/>
      <c r="E5" s="634"/>
      <c r="G5" s="604"/>
      <c r="I5" s="624"/>
    </row>
    <row r="6" spans="1:9" ht="321.75" customHeight="1">
      <c r="B6" s="635"/>
      <c r="C6" s="636"/>
      <c r="D6" s="636"/>
      <c r="E6" s="637"/>
      <c r="G6" s="620"/>
      <c r="I6" s="624"/>
    </row>
    <row r="7" spans="1:9">
      <c r="B7" s="635"/>
      <c r="C7" s="636"/>
      <c r="D7" s="636"/>
      <c r="E7" s="637"/>
      <c r="G7" s="620"/>
      <c r="I7" s="625"/>
    </row>
    <row r="8" spans="1:9">
      <c r="B8" s="635"/>
      <c r="C8" s="636"/>
      <c r="D8" s="636"/>
      <c r="E8" s="637"/>
      <c r="G8" s="620"/>
      <c r="I8" s="625"/>
    </row>
    <row r="9" spans="1:9">
      <c r="B9" s="635"/>
      <c r="C9" s="636"/>
      <c r="D9" s="636"/>
      <c r="E9" s="637"/>
      <c r="G9" s="620"/>
      <c r="I9" s="625"/>
    </row>
    <row r="10" spans="1:9">
      <c r="B10" s="635"/>
      <c r="C10" s="636"/>
      <c r="D10" s="636"/>
      <c r="E10" s="637"/>
      <c r="G10" s="620"/>
      <c r="I10" s="625"/>
    </row>
    <row r="11" spans="1:9">
      <c r="B11" s="635"/>
      <c r="C11" s="636"/>
      <c r="D11" s="636"/>
      <c r="E11" s="637"/>
      <c r="G11" s="620"/>
      <c r="I11" s="625"/>
    </row>
    <row r="12" spans="1:9">
      <c r="B12" s="635"/>
      <c r="C12" s="636"/>
      <c r="D12" s="636"/>
      <c r="E12" s="637"/>
      <c r="G12" s="620"/>
      <c r="I12" s="625"/>
    </row>
    <row r="13" spans="1:9">
      <c r="B13" s="635"/>
      <c r="C13" s="636"/>
      <c r="D13" s="636"/>
      <c r="E13" s="637"/>
      <c r="G13" s="620"/>
      <c r="I13" s="625"/>
    </row>
    <row r="14" spans="1:9">
      <c r="B14" s="635"/>
      <c r="C14" s="636"/>
      <c r="D14" s="636"/>
      <c r="E14" s="637"/>
      <c r="G14" s="620"/>
      <c r="I14" s="625"/>
    </row>
    <row r="15" spans="1:9">
      <c r="B15" s="635"/>
      <c r="C15" s="636"/>
      <c r="D15" s="636"/>
      <c r="E15" s="637"/>
      <c r="G15" s="620"/>
      <c r="I15" s="625"/>
    </row>
    <row r="16" spans="1:9">
      <c r="B16" s="635"/>
      <c r="C16" s="636"/>
      <c r="D16" s="636"/>
      <c r="E16" s="637"/>
      <c r="G16" s="620"/>
      <c r="I16" s="625"/>
    </row>
    <row r="17" spans="2:9">
      <c r="B17" s="635"/>
      <c r="C17" s="636"/>
      <c r="D17" s="636"/>
      <c r="E17" s="637"/>
      <c r="G17" s="620"/>
      <c r="I17" s="625"/>
    </row>
    <row r="18" spans="2:9">
      <c r="B18" s="635"/>
      <c r="C18" s="636"/>
      <c r="D18" s="636"/>
      <c r="E18" s="637"/>
      <c r="G18" s="620"/>
      <c r="I18" s="625"/>
    </row>
    <row r="19" spans="2:9">
      <c r="B19" s="635"/>
      <c r="C19" s="636"/>
      <c r="D19" s="636"/>
      <c r="E19" s="637"/>
      <c r="G19" s="620"/>
      <c r="I19" s="625"/>
    </row>
    <row r="20" spans="2:9" ht="15.75" thickBot="1">
      <c r="B20" s="638"/>
      <c r="C20" s="639"/>
      <c r="D20" s="639"/>
      <c r="E20" s="640"/>
      <c r="G20" s="621"/>
      <c r="I20" s="626"/>
    </row>
    <row r="24" spans="2:9" ht="3" customHeight="1"/>
    <row r="43" ht="41.25" customHeight="1"/>
    <row r="49" ht="44.25" customHeight="1"/>
    <row r="57" ht="42.75" customHeight="1"/>
  </sheetData>
  <sheetProtection formatCells="0" formatRows="0"/>
  <mergeCells count="7">
    <mergeCell ref="G2:G20"/>
    <mergeCell ref="I2:I20"/>
    <mergeCell ref="B1:E1"/>
    <mergeCell ref="D3:E3"/>
    <mergeCell ref="B5:E20"/>
    <mergeCell ref="B2:E2"/>
    <mergeCell ref="B4:E4"/>
  </mergeCells>
  <conditionalFormatting sqref="D3:E3">
    <cfRule type="expression" dxfId="113" priority="3">
      <formula>C3&gt;A3</formula>
    </cfRule>
  </conditionalFormatting>
  <conditionalFormatting sqref="B5:E20">
    <cfRule type="expression" dxfId="112" priority="1">
      <formula>$B$5=""</formula>
    </cfRule>
  </conditionalFormatting>
  <printOptions horizontalCentered="1" verticalCentered="1"/>
  <pageMargins left="0.23622047244094491" right="0.23622047244094491" top="0.74803149606299213" bottom="0.94488188976377963" header="0.31496062992125984" footer="0.31496062992125984"/>
  <pageSetup paperSize="9" scale="54"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2" manualBreakCount="2">
    <brk id="31" max="16383" man="1"/>
    <brk id="64" max="16383" man="1"/>
  </rowBreaks>
  <colBreaks count="1" manualBreakCount="1">
    <brk id="5" max="1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tabColor rgb="FFFFC000"/>
    <pageSetUpPr fitToPage="1"/>
  </sheetPr>
  <dimension ref="A1:XCV14"/>
  <sheetViews>
    <sheetView view="pageBreakPreview" zoomScale="55" zoomScaleNormal="70" zoomScaleSheetLayoutView="55" zoomScalePageLayoutView="70" workbookViewId="0">
      <selection activeCell="C5" sqref="C5:E5"/>
    </sheetView>
  </sheetViews>
  <sheetFormatPr defaultColWidth="9.140625" defaultRowHeight="15"/>
  <cols>
    <col min="1" max="1" width="2" style="17" customWidth="1"/>
    <col min="2" max="2" width="37" style="21" customWidth="1"/>
    <col min="3" max="3" width="48.7109375" style="17" customWidth="1"/>
    <col min="4" max="4" width="32" style="17" customWidth="1"/>
    <col min="5" max="5" width="48.140625" style="17" customWidth="1"/>
    <col min="6" max="6" width="14.42578125" style="17" customWidth="1"/>
    <col min="7" max="7" width="140.5703125" style="3" customWidth="1"/>
    <col min="8" max="8" width="3.42578125" style="3" customWidth="1"/>
    <col min="9" max="9" width="80.85546875" style="3" hidden="1" customWidth="1"/>
    <col min="10" max="16384" width="9.140625" style="17"/>
  </cols>
  <sheetData>
    <row r="1" spans="1:16324" s="20" customFormat="1" ht="126" customHeight="1" thickBot="1">
      <c r="B1" s="627" t="s">
        <v>207</v>
      </c>
      <c r="C1" s="655"/>
      <c r="D1" s="655"/>
      <c r="E1" s="656"/>
      <c r="F1" s="22"/>
      <c r="G1" s="68" t="s">
        <v>144</v>
      </c>
      <c r="H1" s="3"/>
      <c r="I1" s="70" t="s">
        <v>135</v>
      </c>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row>
    <row r="2" spans="1:16324" s="20" customFormat="1" ht="27.75" customHeight="1" thickBot="1">
      <c r="B2" s="650" t="s">
        <v>1018</v>
      </c>
      <c r="C2" s="306" t="s">
        <v>347</v>
      </c>
      <c r="D2" s="308" t="s">
        <v>348</v>
      </c>
      <c r="E2" s="307" t="s">
        <v>349</v>
      </c>
      <c r="F2" s="22"/>
      <c r="G2" s="603" t="s">
        <v>1019</v>
      </c>
      <c r="H2" s="3"/>
      <c r="I2" s="598" t="s">
        <v>1022</v>
      </c>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row>
    <row r="3" spans="1:16324" s="20" customFormat="1" ht="62.25" customHeight="1" thickBot="1">
      <c r="B3" s="651"/>
      <c r="C3" s="305"/>
      <c r="D3" s="309"/>
      <c r="E3" s="202"/>
      <c r="F3" s="22"/>
      <c r="G3" s="620"/>
      <c r="H3" s="3"/>
      <c r="I3" s="599"/>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row>
    <row r="4" spans="1:16324" ht="99.75" customHeight="1" thickBot="1">
      <c r="B4" s="657" t="s">
        <v>298</v>
      </c>
      <c r="C4" s="658"/>
      <c r="D4" s="658"/>
      <c r="E4" s="659"/>
      <c r="G4" s="647" t="s">
        <v>236</v>
      </c>
      <c r="I4" s="599"/>
    </row>
    <row r="5" spans="1:16324" s="18" customFormat="1" ht="216" customHeight="1" thickBot="1">
      <c r="B5" s="128" t="s">
        <v>143</v>
      </c>
      <c r="C5" s="660"/>
      <c r="D5" s="661"/>
      <c r="E5" s="662"/>
      <c r="F5" s="192"/>
      <c r="G5" s="648"/>
      <c r="H5" s="3"/>
      <c r="I5" s="599"/>
    </row>
    <row r="6" spans="1:16324" s="18" customFormat="1" ht="20.25" customHeight="1" thickBot="1">
      <c r="B6" s="203"/>
      <c r="C6" s="653" t="str">
        <f>IF(C5="", "Kötelező a kitöltés!", "")</f>
        <v>Kötelező a kitöltés!</v>
      </c>
      <c r="D6" s="653"/>
      <c r="E6" s="654"/>
      <c r="F6" s="192"/>
      <c r="G6" s="649"/>
      <c r="H6" s="3"/>
      <c r="I6" s="599"/>
    </row>
    <row r="7" spans="1:16324" ht="95.25" customHeight="1" thickBot="1">
      <c r="B7" s="657" t="s">
        <v>205</v>
      </c>
      <c r="C7" s="658"/>
      <c r="D7" s="658"/>
      <c r="E7" s="659"/>
      <c r="G7" s="647" t="s">
        <v>237</v>
      </c>
      <c r="I7" s="599"/>
    </row>
    <row r="8" spans="1:16324" ht="32.25" customHeight="1" thickBot="1">
      <c r="A8" s="30">
        <v>500</v>
      </c>
      <c r="B8" s="77" t="s">
        <v>0</v>
      </c>
      <c r="C8" s="78">
        <f>LEN(B9)</f>
        <v>0</v>
      </c>
      <c r="D8" s="630" t="str">
        <f>IF(C8&gt;A8,CONCATENATE("Karaktertúllépés! Kérjük, válaszát maximum ",A8," karakterben foglalja össze!"),CONCATENATE("Még beírható karakterek száma:   ",A8-C8))</f>
        <v>Még beírható karakterek száma:   500</v>
      </c>
      <c r="E8" s="631"/>
      <c r="G8" s="648"/>
      <c r="I8" s="599"/>
    </row>
    <row r="9" spans="1:16324" s="18" customFormat="1" ht="161.25" customHeight="1" thickBot="1">
      <c r="B9" s="660"/>
      <c r="C9" s="661"/>
      <c r="D9" s="661"/>
      <c r="E9" s="662"/>
      <c r="G9" s="648"/>
      <c r="H9" s="3"/>
      <c r="I9" s="599"/>
    </row>
    <row r="10" spans="1:16324" s="18" customFormat="1" ht="21" customHeight="1" thickBot="1">
      <c r="B10" s="652" t="str">
        <f>IF(C8=0, "Kötelező a kitöltés!", "")</f>
        <v>Kötelező a kitöltés!</v>
      </c>
      <c r="C10" s="653"/>
      <c r="D10" s="653"/>
      <c r="E10" s="654"/>
      <c r="G10" s="649"/>
      <c r="H10" s="3"/>
      <c r="I10" s="599"/>
    </row>
    <row r="11" spans="1:16324" ht="75" customHeight="1" thickBot="1">
      <c r="B11" s="657" t="s">
        <v>274</v>
      </c>
      <c r="C11" s="658"/>
      <c r="D11" s="658"/>
      <c r="E11" s="659"/>
      <c r="G11" s="647" t="s">
        <v>238</v>
      </c>
      <c r="I11" s="599"/>
    </row>
    <row r="12" spans="1:16324" ht="32.25" customHeight="1" thickBot="1">
      <c r="A12" s="30">
        <v>500</v>
      </c>
      <c r="B12" s="77" t="s">
        <v>0</v>
      </c>
      <c r="C12" s="78">
        <f>LEN(B13)</f>
        <v>0</v>
      </c>
      <c r="D12" s="630" t="str">
        <f>IF(C12&gt;A12,CONCATENATE("Karaktertúllépés! Kérjük, válaszát maximum ",A12," karakterben foglalja össze!"),CONCATENATE("Még beírható karakterek száma:   ",A12-C12))</f>
        <v>Még beírható karakterek száma:   500</v>
      </c>
      <c r="E12" s="631"/>
      <c r="G12" s="648"/>
      <c r="I12" s="599"/>
    </row>
    <row r="13" spans="1:16324" s="18" customFormat="1" ht="237" customHeight="1" thickBot="1">
      <c r="B13" s="660"/>
      <c r="C13" s="661"/>
      <c r="D13" s="661"/>
      <c r="E13" s="662"/>
      <c r="G13" s="648"/>
      <c r="H13" s="3"/>
      <c r="I13" s="599"/>
    </row>
    <row r="14" spans="1:16324" ht="18.75" thickBot="1">
      <c r="B14" s="652" t="str">
        <f>IF(C12=0, "Kötelező a kitöltés!", "")</f>
        <v>Kötelező a kitöltés!</v>
      </c>
      <c r="C14" s="653"/>
      <c r="D14" s="653"/>
      <c r="E14" s="654"/>
      <c r="G14" s="649"/>
      <c r="I14" s="599"/>
    </row>
  </sheetData>
  <mergeCells count="18">
    <mergeCell ref="B2:B3"/>
    <mergeCell ref="B14:E14"/>
    <mergeCell ref="B1:E1"/>
    <mergeCell ref="B4:E4"/>
    <mergeCell ref="B13:E13"/>
    <mergeCell ref="C5:E5"/>
    <mergeCell ref="B7:E7"/>
    <mergeCell ref="B9:E9"/>
    <mergeCell ref="B11:E11"/>
    <mergeCell ref="D12:E12"/>
    <mergeCell ref="D8:E8"/>
    <mergeCell ref="C6:E6"/>
    <mergeCell ref="B10:E10"/>
    <mergeCell ref="I2:I14"/>
    <mergeCell ref="G7:G10"/>
    <mergeCell ref="G11:G14"/>
    <mergeCell ref="G2:G3"/>
    <mergeCell ref="G4:G6"/>
  </mergeCells>
  <conditionalFormatting sqref="D8:E8 D12:E12">
    <cfRule type="expression" dxfId="111" priority="10">
      <formula>C8&gt;A8</formula>
    </cfRule>
  </conditionalFormatting>
  <conditionalFormatting sqref="C5:E5">
    <cfRule type="expression" dxfId="110" priority="7">
      <formula>$C$5=""</formula>
    </cfRule>
  </conditionalFormatting>
  <conditionalFormatting sqref="B9:E9">
    <cfRule type="expression" dxfId="109" priority="6">
      <formula>$B$9=""</formula>
    </cfRule>
  </conditionalFormatting>
  <conditionalFormatting sqref="B13:E13">
    <cfRule type="expression" dxfId="108" priority="5">
      <formula>$B$13=""</formula>
    </cfRule>
  </conditionalFormatting>
  <conditionalFormatting sqref="C3">
    <cfRule type="expression" dxfId="107" priority="3">
      <formula>$C$3=""</formula>
    </cfRule>
  </conditionalFormatting>
  <conditionalFormatting sqref="D3">
    <cfRule type="expression" dxfId="106" priority="2">
      <formula>$D$3=""</formula>
    </cfRule>
  </conditionalFormatting>
  <conditionalFormatting sqref="E3">
    <cfRule type="expression" dxfId="105" priority="1">
      <formula>$E$3=""</formula>
    </cfRule>
  </conditionalFormatting>
  <printOptions horizontalCentered="1" verticalCentered="1"/>
  <pageMargins left="0.23622047244094491" right="0.23622047244094491" top="0.74803149606299213" bottom="0.94488188976377963" header="0.31496062992125984" footer="0.31496062992125984"/>
  <pageSetup paperSize="9" scale="59"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colBreaks count="1" manualBreakCount="1">
    <brk id="5" max="11" man="1"/>
  </colBreaks>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promptTitle="Év" prompt="Válassza ki a támogatási szerződés aláírásának évét!">
          <x14:formula1>
            <xm:f>belso!$A$5:$A$10</xm:f>
          </x14:formula1>
          <xm:sqref>C3</xm:sqref>
        </x14:dataValidation>
        <x14:dataValidation type="list" allowBlank="1" showInputMessage="1" showErrorMessage="1" promptTitle="Hónap" prompt="Válassza ki a támogatási szerződés aláírásának hónapját!">
          <x14:formula1>
            <xm:f>belso!$B$5:$B$16</xm:f>
          </x14:formula1>
          <xm:sqref>D3</xm:sqref>
        </x14:dataValidation>
        <x14:dataValidation type="list" allowBlank="1" showInputMessage="1" showErrorMessage="1" promptTitle="Nap" prompt="Válassza ki a támogatási szerződés aláírásának napját!">
          <x14:formula1>
            <xm:f>belso!$C$5:$C$35</xm:f>
          </x14:formula1>
          <xm:sqref>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tabColor rgb="FFFFC000"/>
    <pageSetUpPr fitToPage="1"/>
  </sheetPr>
  <dimension ref="A1:XCS32"/>
  <sheetViews>
    <sheetView view="pageBreakPreview" topLeftCell="A2" zoomScale="70" zoomScaleNormal="70" zoomScaleSheetLayoutView="70" zoomScalePageLayoutView="30" workbookViewId="0">
      <selection activeCell="C3" sqref="C3:E3"/>
    </sheetView>
  </sheetViews>
  <sheetFormatPr defaultColWidth="9.140625" defaultRowHeight="15"/>
  <cols>
    <col min="1" max="1" width="2" style="17" customWidth="1"/>
    <col min="2" max="2" width="37" style="21" customWidth="1"/>
    <col min="3" max="3" width="48.7109375" style="17" customWidth="1"/>
    <col min="4" max="4" width="32" style="17" customWidth="1"/>
    <col min="5" max="5" width="48.140625" style="17" customWidth="1"/>
    <col min="6" max="6" width="4.7109375" style="17" customWidth="1"/>
    <col min="7" max="7" width="140.5703125" style="3" customWidth="1"/>
    <col min="8" max="8" width="3.42578125" style="3" customWidth="1"/>
    <col min="9" max="9" width="80.85546875" style="3" hidden="1" customWidth="1"/>
    <col min="10" max="16384" width="9.140625" style="17"/>
  </cols>
  <sheetData>
    <row r="1" spans="2:16321" s="20" customFormat="1" ht="116.25" customHeight="1" thickBot="1">
      <c r="B1" s="668" t="s">
        <v>210</v>
      </c>
      <c r="C1" s="628"/>
      <c r="D1" s="628"/>
      <c r="E1" s="629"/>
      <c r="F1" s="22"/>
      <c r="G1" s="68" t="s">
        <v>144</v>
      </c>
      <c r="H1" s="3"/>
      <c r="I1" s="70" t="s">
        <v>135</v>
      </c>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row>
    <row r="2" spans="2:16321" ht="31.5" customHeight="1" thickBot="1">
      <c r="B2" s="54" t="s">
        <v>256</v>
      </c>
      <c r="C2" s="55"/>
      <c r="D2" s="193" t="e">
        <f>DATE(C8,D8,E8)</f>
        <v>#NUM!</v>
      </c>
      <c r="E2" s="194" t="e">
        <f ca="1">ROUNDDOWN(YEARFRAC(D2,TODAY()),0)</f>
        <v>#NUM!</v>
      </c>
      <c r="G2" s="672" t="s">
        <v>1053</v>
      </c>
      <c r="I2" s="666" t="s">
        <v>305</v>
      </c>
    </row>
    <row r="3" spans="2:16321" ht="57" customHeight="1" thickBot="1">
      <c r="B3" s="129" t="s">
        <v>257</v>
      </c>
      <c r="C3" s="663"/>
      <c r="D3" s="664"/>
      <c r="E3" s="665"/>
      <c r="F3" s="195"/>
      <c r="G3" s="673"/>
      <c r="I3" s="667"/>
    </row>
    <row r="4" spans="2:16321" ht="57" customHeight="1" thickBot="1">
      <c r="B4" s="129" t="s">
        <v>314</v>
      </c>
      <c r="C4" s="663"/>
      <c r="D4" s="664"/>
      <c r="E4" s="665"/>
      <c r="F4" s="195"/>
      <c r="G4" s="673"/>
      <c r="I4" s="667"/>
    </row>
    <row r="5" spans="2:16321" ht="57" customHeight="1" thickBot="1">
      <c r="B5" s="129" t="s">
        <v>312</v>
      </c>
      <c r="C5" s="663"/>
      <c r="D5" s="664"/>
      <c r="E5" s="665"/>
      <c r="F5" s="195"/>
      <c r="G5" s="673"/>
      <c r="I5" s="667"/>
    </row>
    <row r="6" spans="2:16321" ht="57" customHeight="1" thickBot="1">
      <c r="B6" s="129" t="s">
        <v>313</v>
      </c>
      <c r="C6" s="663"/>
      <c r="D6" s="664"/>
      <c r="E6" s="665"/>
      <c r="F6" s="195"/>
      <c r="G6" s="673"/>
      <c r="I6" s="667"/>
    </row>
    <row r="7" spans="2:16321" ht="27" customHeight="1" thickBot="1">
      <c r="B7" s="688" t="s">
        <v>98</v>
      </c>
      <c r="C7" s="216" t="s">
        <v>347</v>
      </c>
      <c r="D7" s="217" t="s">
        <v>348</v>
      </c>
      <c r="E7" s="218" t="s">
        <v>349</v>
      </c>
      <c r="F7" s="195"/>
      <c r="G7" s="673"/>
      <c r="I7" s="667"/>
    </row>
    <row r="8" spans="2:16321" ht="50.25" customHeight="1" thickBot="1">
      <c r="B8" s="689"/>
      <c r="C8" s="206"/>
      <c r="D8" s="151"/>
      <c r="E8" s="140"/>
      <c r="F8" s="195"/>
      <c r="G8" s="673"/>
      <c r="I8" s="667"/>
    </row>
    <row r="9" spans="2:16321" ht="53.25" customHeight="1" thickBot="1">
      <c r="B9" s="196" t="s">
        <v>260</v>
      </c>
      <c r="C9" s="669"/>
      <c r="D9" s="670"/>
      <c r="E9" s="671"/>
      <c r="F9" s="195"/>
      <c r="G9" s="673"/>
      <c r="I9" s="667"/>
    </row>
    <row r="10" spans="2:16321" ht="33" customHeight="1">
      <c r="B10" s="688" t="s">
        <v>6</v>
      </c>
      <c r="C10" s="216" t="s">
        <v>334</v>
      </c>
      <c r="D10" s="217" t="s">
        <v>335</v>
      </c>
      <c r="E10" s="218" t="s">
        <v>344</v>
      </c>
      <c r="F10" s="195"/>
      <c r="G10" s="673"/>
      <c r="I10" s="667"/>
    </row>
    <row r="11" spans="2:16321" ht="26.25" customHeight="1" thickBot="1">
      <c r="B11" s="689"/>
      <c r="C11" s="210"/>
      <c r="D11" s="141"/>
      <c r="E11" s="211"/>
      <c r="F11" s="195"/>
      <c r="G11" s="673"/>
      <c r="I11" s="667"/>
    </row>
    <row r="12" spans="2:16321" ht="39" customHeight="1" thickBot="1">
      <c r="B12" s="130" t="s">
        <v>7</v>
      </c>
      <c r="C12" s="663"/>
      <c r="D12" s="664"/>
      <c r="E12" s="665"/>
      <c r="F12" s="195"/>
      <c r="G12" s="673"/>
      <c r="I12" s="667"/>
    </row>
    <row r="13" spans="2:16321" ht="27.75" customHeight="1" thickBot="1">
      <c r="B13" s="688" t="s">
        <v>8</v>
      </c>
      <c r="C13" s="213" t="s">
        <v>346</v>
      </c>
      <c r="D13" s="214" t="s">
        <v>345</v>
      </c>
      <c r="E13" s="215" t="s">
        <v>8</v>
      </c>
      <c r="F13" s="195"/>
      <c r="G13" s="673"/>
      <c r="I13" s="667"/>
    </row>
    <row r="14" spans="2:16321" ht="33" customHeight="1" thickBot="1">
      <c r="B14" s="689"/>
      <c r="C14" s="212" t="s">
        <v>159</v>
      </c>
      <c r="D14" s="151"/>
      <c r="E14" s="140"/>
      <c r="F14" s="195"/>
      <c r="G14" s="673"/>
      <c r="I14" s="667"/>
    </row>
    <row r="15" spans="2:16321" ht="66.75" customHeight="1" thickBot="1">
      <c r="B15" s="130" t="s">
        <v>315</v>
      </c>
      <c r="C15" s="682"/>
      <c r="D15" s="683"/>
      <c r="E15" s="684"/>
      <c r="F15" s="195"/>
      <c r="G15" s="674"/>
      <c r="I15" s="667"/>
    </row>
    <row r="16" spans="2:16321" ht="9" customHeight="1" thickBot="1">
      <c r="B16" s="32"/>
      <c r="C16" s="51"/>
      <c r="D16" s="51"/>
      <c r="E16" s="29"/>
      <c r="I16" s="667"/>
    </row>
    <row r="17" spans="1:9" ht="36" customHeight="1" thickBot="1">
      <c r="B17" s="54" t="s">
        <v>258</v>
      </c>
      <c r="C17" s="55"/>
      <c r="D17" s="55"/>
      <c r="E17" s="56"/>
      <c r="G17" s="672" t="s">
        <v>1048</v>
      </c>
      <c r="I17" s="667"/>
    </row>
    <row r="18" spans="1:9" ht="32.25" customHeight="1" thickBot="1">
      <c r="A18" s="30">
        <v>500</v>
      </c>
      <c r="B18" s="77" t="s">
        <v>0</v>
      </c>
      <c r="C18" s="78">
        <f>LEN(C19)</f>
        <v>0</v>
      </c>
      <c r="D18" s="680" t="str">
        <f>IF(C18&gt;A18,CONCATENATE("Karaktertúllépés! Kérjük, válaszát maximum ",A18," karakterben foglalja össze!"),CONCATENATE("Még beírható karakterek száma:   ",A18-C18))</f>
        <v>Még beírható karakterek száma:   500</v>
      </c>
      <c r="E18" s="681"/>
      <c r="G18" s="675"/>
      <c r="I18" s="667"/>
    </row>
    <row r="19" spans="1:9" s="18" customFormat="1" ht="179.25" customHeight="1" thickBot="1">
      <c r="B19" s="131" t="s">
        <v>253</v>
      </c>
      <c r="C19" s="677"/>
      <c r="D19" s="678"/>
      <c r="E19" s="679"/>
      <c r="F19" s="192"/>
      <c r="G19" s="675"/>
      <c r="H19" s="3"/>
      <c r="I19" s="667"/>
    </row>
    <row r="20" spans="1:9" s="18" customFormat="1" ht="22.5" customHeight="1" thickBot="1">
      <c r="B20" s="685" t="str">
        <f>IF(C18=0, "Kötelező a kitöltés!", "")</f>
        <v>Kötelező a kitöltés!</v>
      </c>
      <c r="C20" s="686"/>
      <c r="D20" s="686"/>
      <c r="E20" s="687"/>
      <c r="F20" s="192"/>
      <c r="G20" s="675"/>
      <c r="H20" s="3"/>
      <c r="I20" s="667"/>
    </row>
    <row r="21" spans="1:9" ht="27.75" customHeight="1" thickBot="1">
      <c r="A21" s="30">
        <v>500</v>
      </c>
      <c r="B21" s="77" t="s">
        <v>0</v>
      </c>
      <c r="C21" s="78">
        <f>LEN(C22)+LEN(D22)</f>
        <v>0</v>
      </c>
      <c r="D21" s="680" t="str">
        <f>IF(C21&gt;A21,CONCATENATE("Karaktertúllépés! Kérjük, válaszát maximum ",A21," karakterben foglalja össze!"),CONCATENATE("Még beírható karakterek száma:   ",A21-C21))</f>
        <v>Még beírható karakterek száma:   500</v>
      </c>
      <c r="E21" s="681"/>
      <c r="G21" s="675"/>
      <c r="I21" s="667"/>
    </row>
    <row r="22" spans="1:9" s="18" customFormat="1" ht="188.25" customHeight="1" thickBot="1">
      <c r="B22" s="131" t="s">
        <v>208</v>
      </c>
      <c r="C22" s="677"/>
      <c r="D22" s="678"/>
      <c r="E22" s="679"/>
      <c r="F22" s="192"/>
      <c r="G22" s="675"/>
      <c r="H22" s="3"/>
      <c r="I22" s="667"/>
    </row>
    <row r="23" spans="1:9" s="18" customFormat="1" ht="22.5" customHeight="1" thickBot="1">
      <c r="B23" s="685" t="str">
        <f>IF(C21=0, "Kötelező a kitöltés!", "")</f>
        <v>Kötelező a kitöltés!</v>
      </c>
      <c r="C23" s="686"/>
      <c r="D23" s="686"/>
      <c r="E23" s="687"/>
      <c r="F23" s="192"/>
      <c r="G23" s="675"/>
      <c r="H23" s="3"/>
      <c r="I23" s="667"/>
    </row>
    <row r="24" spans="1:9" ht="24.75" customHeight="1" thickBot="1">
      <c r="A24" s="30">
        <v>500</v>
      </c>
      <c r="B24" s="77" t="s">
        <v>0</v>
      </c>
      <c r="C24" s="78">
        <f>LEN(C25)+LEN(D25)</f>
        <v>0</v>
      </c>
      <c r="D24" s="680" t="str">
        <f>IF(C24&gt;A24,CONCATENATE("Karaktertúllépés! Kérjük, válaszát maximum ",A24," karakterben foglalja össze!"),CONCATENATE("Még beírható karakterek száma:   ",A24-C24))</f>
        <v>Még beírható karakterek száma:   500</v>
      </c>
      <c r="E24" s="681"/>
      <c r="G24" s="675"/>
      <c r="I24" s="667"/>
    </row>
    <row r="25" spans="1:9" s="18" customFormat="1" ht="174.75" customHeight="1" thickBot="1">
      <c r="B25" s="131" t="s">
        <v>209</v>
      </c>
      <c r="C25" s="677"/>
      <c r="D25" s="678"/>
      <c r="E25" s="679"/>
      <c r="F25" s="192"/>
      <c r="G25" s="676"/>
      <c r="H25" s="3"/>
      <c r="I25" s="667"/>
    </row>
    <row r="26" spans="1:9" s="18" customFormat="1" ht="22.5" customHeight="1" thickBot="1">
      <c r="B26" s="685" t="str">
        <f>IF(C24=0, "Kötelező a kitöltés!", "")</f>
        <v>Kötelező a kitöltés!</v>
      </c>
      <c r="C26" s="686"/>
      <c r="D26" s="686"/>
      <c r="E26" s="687"/>
      <c r="F26" s="192"/>
      <c r="G26" s="3"/>
      <c r="H26" s="3"/>
      <c r="I26" s="3"/>
    </row>
    <row r="28" spans="1:9" ht="15.75" customHeight="1"/>
    <row r="30" spans="1:9" ht="15.75" customHeight="1"/>
    <row r="32" spans="1:9" ht="15.75" customHeight="1"/>
  </sheetData>
  <sheetProtection formatCells="0" formatRows="0"/>
  <mergeCells count="23">
    <mergeCell ref="B26:E26"/>
    <mergeCell ref="C5:E5"/>
    <mergeCell ref="B10:B11"/>
    <mergeCell ref="B13:B14"/>
    <mergeCell ref="B7:B8"/>
    <mergeCell ref="B20:E20"/>
    <mergeCell ref="C6:E6"/>
    <mergeCell ref="C4:E4"/>
    <mergeCell ref="I2:I25"/>
    <mergeCell ref="B1:E1"/>
    <mergeCell ref="C3:E3"/>
    <mergeCell ref="C9:E9"/>
    <mergeCell ref="G2:G15"/>
    <mergeCell ref="G17:G25"/>
    <mergeCell ref="C22:E22"/>
    <mergeCell ref="D18:E18"/>
    <mergeCell ref="D24:E24"/>
    <mergeCell ref="C25:E25"/>
    <mergeCell ref="C19:E19"/>
    <mergeCell ref="C12:E12"/>
    <mergeCell ref="C15:E15"/>
    <mergeCell ref="D21:E21"/>
    <mergeCell ref="B23:E23"/>
  </mergeCells>
  <conditionalFormatting sqref="D18:E18">
    <cfRule type="expression" dxfId="104" priority="51">
      <formula>C18&gt;A18</formula>
    </cfRule>
  </conditionalFormatting>
  <conditionalFormatting sqref="D21:E21">
    <cfRule type="expression" dxfId="103" priority="43">
      <formula>C21&gt;A21</formula>
    </cfRule>
  </conditionalFormatting>
  <conditionalFormatting sqref="D21:E21">
    <cfRule type="expression" dxfId="102" priority="42">
      <formula>C21&gt;A21</formula>
    </cfRule>
  </conditionalFormatting>
  <conditionalFormatting sqref="D24:E24">
    <cfRule type="expression" dxfId="101" priority="41">
      <formula>C24&gt;A24</formula>
    </cfRule>
  </conditionalFormatting>
  <conditionalFormatting sqref="D24:E24">
    <cfRule type="expression" dxfId="100" priority="40">
      <formula>C24&gt;A24</formula>
    </cfRule>
  </conditionalFormatting>
  <conditionalFormatting sqref="C3:E3">
    <cfRule type="expression" dxfId="99" priority="21">
      <formula>$C$3=""</formula>
    </cfRule>
  </conditionalFormatting>
  <conditionalFormatting sqref="C5:E5">
    <cfRule type="expression" dxfId="98" priority="20">
      <formula>$C$5=""</formula>
    </cfRule>
  </conditionalFormatting>
  <conditionalFormatting sqref="C6:E6">
    <cfRule type="expression" dxfId="97" priority="19">
      <formula>$C$6=""</formula>
    </cfRule>
  </conditionalFormatting>
  <conditionalFormatting sqref="C8">
    <cfRule type="expression" dxfId="96" priority="18">
      <formula>$C$8=""</formula>
    </cfRule>
  </conditionalFormatting>
  <conditionalFormatting sqref="D8">
    <cfRule type="expression" dxfId="95" priority="17">
      <formula>$D$8=""</formula>
    </cfRule>
  </conditionalFormatting>
  <conditionalFormatting sqref="E8">
    <cfRule type="expression" dxfId="94" priority="16">
      <formula>$E$8=""</formula>
    </cfRule>
  </conditionalFormatting>
  <conditionalFormatting sqref="C12:E12">
    <cfRule type="expression" dxfId="93" priority="15">
      <formula>$C$12=""</formula>
    </cfRule>
  </conditionalFormatting>
  <conditionalFormatting sqref="C11">
    <cfRule type="expression" dxfId="92" priority="9">
      <formula>$C$11=""</formula>
    </cfRule>
    <cfRule type="expression" dxfId="91" priority="14">
      <formula>$C$10=""</formula>
    </cfRule>
  </conditionalFormatting>
  <conditionalFormatting sqref="D11">
    <cfRule type="expression" dxfId="90" priority="8">
      <formula>$D$11=""</formula>
    </cfRule>
    <cfRule type="expression" dxfId="89" priority="13">
      <formula>$D$10=""</formula>
    </cfRule>
  </conditionalFormatting>
  <conditionalFormatting sqref="E11">
    <cfRule type="expression" dxfId="88" priority="7">
      <formula>$E$11=""</formula>
    </cfRule>
    <cfRule type="expression" dxfId="87" priority="11">
      <formula>$E$10=""</formula>
    </cfRule>
    <cfRule type="expression" dxfId="86" priority="12">
      <formula>$E$10</formula>
    </cfRule>
  </conditionalFormatting>
  <conditionalFormatting sqref="C15:E15">
    <cfRule type="expression" dxfId="85" priority="10">
      <formula>$C$15=""</formula>
    </cfRule>
  </conditionalFormatting>
  <conditionalFormatting sqref="D14">
    <cfRule type="expression" dxfId="84" priority="6">
      <formula>$D$14=""</formula>
    </cfRule>
  </conditionalFormatting>
  <conditionalFormatting sqref="E14">
    <cfRule type="expression" dxfId="83" priority="5">
      <formula>$E$14=""</formula>
    </cfRule>
  </conditionalFormatting>
  <conditionalFormatting sqref="C9:E9">
    <cfRule type="expression" dxfId="82" priority="4">
      <formula>$C$9=""</formula>
    </cfRule>
  </conditionalFormatting>
  <conditionalFormatting sqref="C19:E19">
    <cfRule type="expression" dxfId="81" priority="3">
      <formula>$C$19=""</formula>
    </cfRule>
  </conditionalFormatting>
  <conditionalFormatting sqref="C22:E22">
    <cfRule type="expression" dxfId="80" priority="2">
      <formula>$C$22=""</formula>
    </cfRule>
  </conditionalFormatting>
  <conditionalFormatting sqref="C25:E25">
    <cfRule type="expression" dxfId="79" priority="1">
      <formula>$C$25=""</formula>
    </cfRule>
  </conditionalFormatting>
  <dataValidations disablePrompts="1" xWindow="535" yWindow="569" count="1">
    <dataValidation type="whole" allowBlank="1" showInputMessage="1" showErrorMessage="1" sqref="C9:E9">
      <formula1>8000000000</formula1>
      <formula2>8999999999</formula2>
    </dataValidation>
  </dataValidations>
  <printOptions horizontalCentered="1" verticalCentered="1"/>
  <pageMargins left="0.23622047244094491" right="0.23622047244094491" top="0.74803149606299213" bottom="0.94488188976377963" header="0.31496062992125984" footer="0.31496062992125984"/>
  <pageSetup paperSize="9" scale="46"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15" min="1" max="4" man="1"/>
  </rowBreaks>
  <drawing r:id="rId2"/>
  <legacyDrawingHF r:id="rId3"/>
  <extLst>
    <ext xmlns:x14="http://schemas.microsoft.com/office/spreadsheetml/2009/9/main" uri="{CCE6A557-97BC-4b89-ADB6-D9C93CAAB3DF}">
      <x14:dataValidations xmlns:xm="http://schemas.microsoft.com/office/excel/2006/main" disablePrompts="1" xWindow="535" yWindow="569" count="4">
        <x14:dataValidation type="list" allowBlank="1" showInputMessage="1" showErrorMessage="1" promptTitle="Évszám" prompt="Válassza ki születésének évét!">
          <x14:formula1>
            <xm:f>belso!$E$5:$E$123</xm:f>
          </x14:formula1>
          <xm:sqref>C8</xm:sqref>
        </x14:dataValidation>
        <x14:dataValidation type="list" allowBlank="1" showInputMessage="1" showErrorMessage="1" promptTitle="Hónap" prompt="Válassza ki születésének hónapját!_x000a_">
          <x14:formula1>
            <xm:f>belso!$F$5:$F$16</xm:f>
          </x14:formula1>
          <xm:sqref>D8</xm:sqref>
        </x14:dataValidation>
        <x14:dataValidation type="list" allowBlank="1" showInputMessage="1" showErrorMessage="1" promptTitle="Nap" prompt="Válassza ki születésének napját!">
          <x14:formula1>
            <xm:f>belso!$G$5:$G$35</xm:f>
          </x14:formula1>
          <xm:sqref>E8</xm:sqref>
        </x14:dataValidation>
        <x14:dataValidation type="list" allowBlank="1" showInputMessage="1" showErrorMessage="1" prompt="Válassza ki a képzés helyszínét (régiót)!">
          <x14:formula1>
            <xm:f>belso!$I$5:$I$10</xm:f>
          </x14:formula1>
          <xm:sqref>C15:E15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FFC000"/>
    <pageSetUpPr fitToPage="1"/>
  </sheetPr>
  <dimension ref="A1:J90"/>
  <sheetViews>
    <sheetView view="pageBreakPreview" zoomScale="55" zoomScaleNormal="70" zoomScaleSheetLayoutView="55" zoomScalePageLayoutView="30" workbookViewId="0">
      <selection activeCell="C6" sqref="C6:F6"/>
    </sheetView>
  </sheetViews>
  <sheetFormatPr defaultColWidth="9.140625" defaultRowHeight="15"/>
  <cols>
    <col min="1" max="1" width="4.28515625" style="17" customWidth="1"/>
    <col min="2" max="2" width="30.28515625" style="21" customWidth="1"/>
    <col min="3" max="3" width="12.140625" style="17" customWidth="1"/>
    <col min="4" max="4" width="22.28515625" style="17" customWidth="1"/>
    <col min="5" max="5" width="45.28515625" style="17" customWidth="1"/>
    <col min="6" max="6" width="55.42578125" style="17" customWidth="1"/>
    <col min="7" max="7" width="4.5703125" style="17" customWidth="1"/>
    <col min="8" max="8" width="140.5703125" style="3" customWidth="1"/>
    <col min="9" max="9" width="3.42578125" style="3" customWidth="1"/>
    <col min="10" max="10" width="80.85546875" style="3" hidden="1" customWidth="1"/>
    <col min="11" max="16384" width="9.140625" style="17"/>
  </cols>
  <sheetData>
    <row r="1" spans="1:10" ht="123.75" customHeight="1" thickBot="1">
      <c r="A1" s="3"/>
      <c r="B1" s="627" t="s">
        <v>211</v>
      </c>
      <c r="C1" s="628"/>
      <c r="D1" s="628"/>
      <c r="E1" s="628"/>
      <c r="F1" s="629"/>
      <c r="H1" s="68" t="s">
        <v>144</v>
      </c>
      <c r="J1" s="70" t="s">
        <v>135</v>
      </c>
    </row>
    <row r="2" spans="1:10" ht="50.25" customHeight="1" thickBot="1">
      <c r="A2" s="3"/>
      <c r="B2" s="657" t="s">
        <v>212</v>
      </c>
      <c r="C2" s="748"/>
      <c r="D2" s="748"/>
      <c r="E2" s="748"/>
      <c r="F2" s="749"/>
      <c r="H2" s="603" t="s">
        <v>1061</v>
      </c>
      <c r="J2" s="666" t="s">
        <v>306</v>
      </c>
    </row>
    <row r="3" spans="1:10" ht="30.75" customHeight="1" thickBot="1">
      <c r="A3" s="3"/>
      <c r="B3" s="130" t="s">
        <v>142</v>
      </c>
      <c r="C3" s="735">
        <f>Alapfeltételek!C5:E5</f>
        <v>0</v>
      </c>
      <c r="D3" s="735"/>
      <c r="E3" s="735"/>
      <c r="F3" s="736"/>
      <c r="H3" s="619"/>
      <c r="J3" s="745"/>
    </row>
    <row r="4" spans="1:10" ht="24" customHeight="1" thickBot="1">
      <c r="A4" s="3"/>
      <c r="B4" s="688" t="s">
        <v>147</v>
      </c>
      <c r="C4" s="762" t="s">
        <v>347</v>
      </c>
      <c r="D4" s="763"/>
      <c r="E4" s="214" t="s">
        <v>348</v>
      </c>
      <c r="F4" s="219" t="s">
        <v>349</v>
      </c>
      <c r="H4" s="619"/>
      <c r="J4" s="745"/>
    </row>
    <row r="5" spans="1:10" ht="39" customHeight="1" thickBot="1">
      <c r="A5" s="3"/>
      <c r="B5" s="689"/>
      <c r="C5" s="682"/>
      <c r="D5" s="683"/>
      <c r="E5" s="151"/>
      <c r="F5" s="140"/>
      <c r="H5" s="619"/>
      <c r="J5" s="745"/>
    </row>
    <row r="6" spans="1:10" ht="38.25" customHeight="1" thickBot="1">
      <c r="A6" s="3"/>
      <c r="B6" s="132" t="s">
        <v>1</v>
      </c>
      <c r="C6" s="739"/>
      <c r="D6" s="740"/>
      <c r="E6" s="740"/>
      <c r="F6" s="741"/>
      <c r="H6" s="675"/>
      <c r="I6" s="17"/>
      <c r="J6" s="746"/>
    </row>
    <row r="7" spans="1:10" ht="29.25" customHeight="1">
      <c r="A7" s="3"/>
      <c r="B7" s="728" t="s">
        <v>146</v>
      </c>
      <c r="C7" s="731" t="s">
        <v>120</v>
      </c>
      <c r="D7" s="732"/>
      <c r="E7" s="696"/>
      <c r="F7" s="697"/>
      <c r="H7" s="675"/>
      <c r="J7" s="747"/>
    </row>
    <row r="8" spans="1:10" ht="31.5" customHeight="1">
      <c r="A8" s="3"/>
      <c r="B8" s="729"/>
      <c r="C8" s="733" t="s">
        <v>121</v>
      </c>
      <c r="D8" s="734"/>
      <c r="E8" s="694"/>
      <c r="F8" s="695"/>
      <c r="H8" s="675"/>
      <c r="J8" s="747"/>
    </row>
    <row r="9" spans="1:10" ht="31.5" customHeight="1">
      <c r="A9" s="3"/>
      <c r="B9" s="729"/>
      <c r="C9" s="733" t="s">
        <v>122</v>
      </c>
      <c r="D9" s="734"/>
      <c r="E9" s="694"/>
      <c r="F9" s="695"/>
      <c r="H9" s="675"/>
      <c r="J9" s="747"/>
    </row>
    <row r="10" spans="1:10" ht="33.75" customHeight="1" thickBot="1">
      <c r="A10" s="3"/>
      <c r="B10" s="730"/>
      <c r="C10" s="698" t="s">
        <v>122</v>
      </c>
      <c r="D10" s="699"/>
      <c r="E10" s="700"/>
      <c r="F10" s="701"/>
      <c r="H10" s="675"/>
      <c r="J10" s="747"/>
    </row>
    <row r="11" spans="1:10" ht="49.5" customHeight="1" thickBot="1">
      <c r="A11" s="28"/>
      <c r="B11" s="133" t="s">
        <v>359</v>
      </c>
      <c r="C11" s="718"/>
      <c r="D11" s="719"/>
      <c r="E11" s="719"/>
      <c r="F11" s="720"/>
      <c r="H11" s="675"/>
      <c r="J11" s="747"/>
    </row>
    <row r="12" spans="1:10" ht="49.5" customHeight="1" thickBot="1">
      <c r="A12" s="28"/>
      <c r="B12" s="133" t="s">
        <v>1060</v>
      </c>
      <c r="C12" s="739"/>
      <c r="D12" s="740"/>
      <c r="E12" s="740"/>
      <c r="F12" s="741"/>
      <c r="H12" s="675"/>
      <c r="J12" s="747"/>
    </row>
    <row r="13" spans="1:10" ht="21.75" customHeight="1">
      <c r="A13" s="28"/>
      <c r="B13" s="688" t="s">
        <v>148</v>
      </c>
      <c r="C13" s="755" t="s">
        <v>149</v>
      </c>
      <c r="D13" s="756"/>
      <c r="E13" s="714"/>
      <c r="F13" s="715"/>
      <c r="H13" s="675"/>
      <c r="J13" s="747"/>
    </row>
    <row r="14" spans="1:10" ht="21.75" customHeight="1">
      <c r="A14" s="28"/>
      <c r="B14" s="753"/>
      <c r="C14" s="712" t="s">
        <v>150</v>
      </c>
      <c r="D14" s="713"/>
      <c r="E14" s="694"/>
      <c r="F14" s="695"/>
      <c r="H14" s="675"/>
      <c r="J14" s="747"/>
    </row>
    <row r="15" spans="1:10" ht="21.75" customHeight="1" thickBot="1">
      <c r="A15" s="28"/>
      <c r="B15" s="753"/>
      <c r="C15" s="764" t="s">
        <v>151</v>
      </c>
      <c r="D15" s="765"/>
      <c r="E15" s="766"/>
      <c r="F15" s="767"/>
      <c r="H15" s="675"/>
      <c r="J15" s="747"/>
    </row>
    <row r="16" spans="1:10" ht="21" customHeight="1" thickBot="1">
      <c r="A16" s="28"/>
      <c r="B16" s="688" t="s">
        <v>123</v>
      </c>
      <c r="C16" s="755" t="s">
        <v>152</v>
      </c>
      <c r="D16" s="756"/>
      <c r="E16" s="714"/>
      <c r="F16" s="715"/>
      <c r="H16" s="675"/>
      <c r="J16" s="747"/>
    </row>
    <row r="17" spans="1:10" ht="18" customHeight="1" thickBot="1">
      <c r="A17" s="28"/>
      <c r="B17" s="753"/>
      <c r="C17" s="712" t="s">
        <v>153</v>
      </c>
      <c r="D17" s="713"/>
      <c r="E17" s="714"/>
      <c r="F17" s="715"/>
      <c r="H17" s="675"/>
      <c r="J17" s="747"/>
    </row>
    <row r="18" spans="1:10" ht="19.5" customHeight="1" thickBot="1">
      <c r="A18" s="28"/>
      <c r="B18" s="753"/>
      <c r="C18" s="712" t="s">
        <v>154</v>
      </c>
      <c r="D18" s="713"/>
      <c r="E18" s="714"/>
      <c r="F18" s="715"/>
      <c r="H18" s="675"/>
      <c r="J18" s="747"/>
    </row>
    <row r="19" spans="1:10" ht="21.75" customHeight="1" thickBot="1">
      <c r="A19" s="28"/>
      <c r="B19" s="754"/>
      <c r="C19" s="751" t="s">
        <v>155</v>
      </c>
      <c r="D19" s="752"/>
      <c r="E19" s="714"/>
      <c r="F19" s="715"/>
      <c r="H19" s="675"/>
      <c r="J19" s="747"/>
    </row>
    <row r="20" spans="1:10" ht="91.5" customHeight="1" thickBot="1">
      <c r="A20" s="3"/>
      <c r="B20" s="134" t="s">
        <v>366</v>
      </c>
      <c r="C20" s="725"/>
      <c r="D20" s="726"/>
      <c r="E20" s="726"/>
      <c r="F20" s="727"/>
      <c r="H20" s="675"/>
      <c r="J20" s="667"/>
    </row>
    <row r="21" spans="1:10" ht="30" customHeight="1">
      <c r="A21" s="3"/>
      <c r="B21" s="728" t="s">
        <v>156</v>
      </c>
      <c r="C21" s="757" t="s">
        <v>1079</v>
      </c>
      <c r="D21" s="758"/>
      <c r="E21" s="696"/>
      <c r="F21" s="697"/>
      <c r="H21" s="675"/>
      <c r="J21" s="667"/>
    </row>
    <row r="22" spans="1:10" ht="30" customHeight="1">
      <c r="A22" s="3"/>
      <c r="B22" s="729"/>
      <c r="C22" s="716" t="s">
        <v>1080</v>
      </c>
      <c r="D22" s="717"/>
      <c r="E22" s="694"/>
      <c r="F22" s="695"/>
      <c r="H22" s="675"/>
      <c r="J22" s="667"/>
    </row>
    <row r="23" spans="1:10" ht="34.5" customHeight="1">
      <c r="A23" s="3"/>
      <c r="B23" s="729"/>
      <c r="C23" s="716" t="s">
        <v>1081</v>
      </c>
      <c r="D23" s="717"/>
      <c r="E23" s="694"/>
      <c r="F23" s="695"/>
      <c r="H23" s="675"/>
      <c r="J23" s="667"/>
    </row>
    <row r="24" spans="1:10" ht="34.5" customHeight="1">
      <c r="A24" s="3"/>
      <c r="B24" s="729"/>
      <c r="C24" s="716" t="s">
        <v>1082</v>
      </c>
      <c r="D24" s="717"/>
      <c r="E24" s="694"/>
      <c r="F24" s="695"/>
      <c r="H24" s="675"/>
      <c r="J24" s="667"/>
    </row>
    <row r="25" spans="1:10" ht="30" customHeight="1">
      <c r="A25" s="3"/>
      <c r="B25" s="729"/>
      <c r="C25" s="716" t="s">
        <v>1083</v>
      </c>
      <c r="D25" s="717"/>
      <c r="E25" s="694"/>
      <c r="F25" s="695"/>
      <c r="H25" s="675"/>
      <c r="J25" s="667"/>
    </row>
    <row r="26" spans="1:10" ht="34.5" customHeight="1">
      <c r="A26" s="3"/>
      <c r="B26" s="729"/>
      <c r="C26" s="716" t="s">
        <v>1084</v>
      </c>
      <c r="D26" s="717"/>
      <c r="E26" s="694"/>
      <c r="F26" s="695"/>
      <c r="H26" s="675"/>
      <c r="J26" s="667"/>
    </row>
    <row r="27" spans="1:10" ht="34.5" customHeight="1">
      <c r="A27" s="3"/>
      <c r="B27" s="729"/>
      <c r="C27" s="716" t="s">
        <v>1085</v>
      </c>
      <c r="D27" s="717"/>
      <c r="E27" s="694"/>
      <c r="F27" s="695"/>
      <c r="H27" s="675"/>
      <c r="J27" s="667"/>
    </row>
    <row r="28" spans="1:10" ht="30" customHeight="1">
      <c r="A28" s="3"/>
      <c r="B28" s="729"/>
      <c r="C28" s="716" t="s">
        <v>1086</v>
      </c>
      <c r="D28" s="717"/>
      <c r="E28" s="694"/>
      <c r="F28" s="695"/>
      <c r="H28" s="675"/>
      <c r="J28" s="667"/>
    </row>
    <row r="29" spans="1:10" ht="34.5" customHeight="1">
      <c r="A29" s="3"/>
      <c r="B29" s="729"/>
      <c r="C29" s="716" t="s">
        <v>1087</v>
      </c>
      <c r="D29" s="717"/>
      <c r="E29" s="694"/>
      <c r="F29" s="695"/>
      <c r="H29" s="675"/>
      <c r="J29" s="667"/>
    </row>
    <row r="30" spans="1:10" ht="34.5" customHeight="1">
      <c r="A30" s="3"/>
      <c r="B30" s="729"/>
      <c r="C30" s="716" t="s">
        <v>1088</v>
      </c>
      <c r="D30" s="717"/>
      <c r="E30" s="694"/>
      <c r="F30" s="695"/>
      <c r="H30" s="675"/>
      <c r="J30" s="667"/>
    </row>
    <row r="31" spans="1:10" ht="30" customHeight="1">
      <c r="A31" s="3"/>
      <c r="B31" s="729"/>
      <c r="C31" s="716" t="s">
        <v>1089</v>
      </c>
      <c r="D31" s="717"/>
      <c r="E31" s="694"/>
      <c r="F31" s="695"/>
      <c r="H31" s="675"/>
      <c r="J31" s="667"/>
    </row>
    <row r="32" spans="1:10" ht="30" customHeight="1">
      <c r="A32" s="3"/>
      <c r="B32" s="729"/>
      <c r="C32" s="716" t="s">
        <v>1090</v>
      </c>
      <c r="D32" s="717"/>
      <c r="E32" s="694"/>
      <c r="F32" s="695"/>
      <c r="H32" s="675"/>
      <c r="J32" s="667"/>
    </row>
    <row r="33" spans="1:10" ht="34.5" customHeight="1">
      <c r="A33" s="3"/>
      <c r="B33" s="729"/>
      <c r="C33" s="716" t="s">
        <v>1091</v>
      </c>
      <c r="D33" s="717"/>
      <c r="E33" s="694"/>
      <c r="F33" s="695"/>
      <c r="H33" s="675"/>
      <c r="J33" s="667"/>
    </row>
    <row r="34" spans="1:10" ht="34.5" customHeight="1">
      <c r="A34" s="3"/>
      <c r="B34" s="729"/>
      <c r="C34" s="716" t="s">
        <v>1092</v>
      </c>
      <c r="D34" s="717"/>
      <c r="E34" s="694"/>
      <c r="F34" s="695"/>
      <c r="H34" s="675"/>
      <c r="J34" s="667"/>
    </row>
    <row r="35" spans="1:10" ht="30" customHeight="1">
      <c r="A35" s="3"/>
      <c r="B35" s="729"/>
      <c r="C35" s="716" t="s">
        <v>1093</v>
      </c>
      <c r="D35" s="717"/>
      <c r="E35" s="694"/>
      <c r="F35" s="695"/>
      <c r="H35" s="675"/>
      <c r="J35" s="667"/>
    </row>
    <row r="36" spans="1:10" ht="34.5" customHeight="1">
      <c r="A36" s="3"/>
      <c r="B36" s="729"/>
      <c r="C36" s="716" t="s">
        <v>1094</v>
      </c>
      <c r="D36" s="717"/>
      <c r="E36" s="694"/>
      <c r="F36" s="695"/>
      <c r="H36" s="675"/>
      <c r="J36" s="667"/>
    </row>
    <row r="37" spans="1:10" ht="34.5" customHeight="1">
      <c r="A37" s="3"/>
      <c r="B37" s="729"/>
      <c r="C37" s="716" t="s">
        <v>1095</v>
      </c>
      <c r="D37" s="717"/>
      <c r="E37" s="694"/>
      <c r="F37" s="695"/>
      <c r="H37" s="675"/>
      <c r="J37" s="667"/>
    </row>
    <row r="38" spans="1:10" ht="30" customHeight="1">
      <c r="A38" s="3"/>
      <c r="B38" s="729"/>
      <c r="C38" s="716" t="s">
        <v>1096</v>
      </c>
      <c r="D38" s="717"/>
      <c r="E38" s="694"/>
      <c r="F38" s="695"/>
      <c r="H38" s="675"/>
      <c r="J38" s="667"/>
    </row>
    <row r="39" spans="1:10" ht="34.5" customHeight="1">
      <c r="A39" s="3"/>
      <c r="B39" s="729"/>
      <c r="C39" s="716" t="s">
        <v>1097</v>
      </c>
      <c r="D39" s="717"/>
      <c r="E39" s="694"/>
      <c r="F39" s="695"/>
      <c r="H39" s="675"/>
      <c r="J39" s="667"/>
    </row>
    <row r="40" spans="1:10" ht="34.5" customHeight="1">
      <c r="A40" s="3"/>
      <c r="B40" s="729"/>
      <c r="C40" s="716" t="s">
        <v>1098</v>
      </c>
      <c r="D40" s="717"/>
      <c r="E40" s="694"/>
      <c r="F40" s="695"/>
      <c r="H40" s="675"/>
      <c r="J40" s="667"/>
    </row>
    <row r="41" spans="1:10" ht="30" customHeight="1">
      <c r="A41" s="3"/>
      <c r="B41" s="729"/>
      <c r="C41" s="716" t="s">
        <v>1099</v>
      </c>
      <c r="D41" s="717"/>
      <c r="E41" s="694"/>
      <c r="F41" s="695"/>
      <c r="H41" s="675"/>
      <c r="J41" s="667"/>
    </row>
    <row r="42" spans="1:10" ht="34.5" customHeight="1">
      <c r="A42" s="3"/>
      <c r="B42" s="729"/>
      <c r="C42" s="716" t="s">
        <v>1100</v>
      </c>
      <c r="D42" s="717"/>
      <c r="E42" s="694"/>
      <c r="F42" s="695"/>
      <c r="H42" s="675"/>
      <c r="J42" s="667"/>
    </row>
    <row r="43" spans="1:10" ht="30" customHeight="1">
      <c r="A43" s="3"/>
      <c r="B43" s="729"/>
      <c r="C43" s="716" t="s">
        <v>1101</v>
      </c>
      <c r="D43" s="717"/>
      <c r="E43" s="694"/>
      <c r="F43" s="695"/>
      <c r="H43" s="675"/>
      <c r="J43" s="667"/>
    </row>
    <row r="44" spans="1:10" ht="34.5" customHeight="1">
      <c r="A44" s="3"/>
      <c r="B44" s="729"/>
      <c r="C44" s="716" t="s">
        <v>1102</v>
      </c>
      <c r="D44" s="717"/>
      <c r="E44" s="694"/>
      <c r="F44" s="695"/>
      <c r="H44" s="675"/>
      <c r="J44" s="667"/>
    </row>
    <row r="45" spans="1:10" ht="34.5" customHeight="1">
      <c r="A45" s="3"/>
      <c r="B45" s="729"/>
      <c r="C45" s="716" t="s">
        <v>1103</v>
      </c>
      <c r="D45" s="717"/>
      <c r="E45" s="694"/>
      <c r="F45" s="695"/>
      <c r="H45" s="675"/>
      <c r="J45" s="667"/>
    </row>
    <row r="46" spans="1:10" ht="30" customHeight="1">
      <c r="A46" s="3"/>
      <c r="B46" s="729"/>
      <c r="C46" s="716" t="s">
        <v>1104</v>
      </c>
      <c r="D46" s="717"/>
      <c r="E46" s="694"/>
      <c r="F46" s="695"/>
      <c r="H46" s="675"/>
      <c r="J46" s="667"/>
    </row>
    <row r="47" spans="1:10" ht="34.5" customHeight="1">
      <c r="A47" s="3"/>
      <c r="B47" s="729"/>
      <c r="C47" s="716" t="s">
        <v>1105</v>
      </c>
      <c r="D47" s="717"/>
      <c r="E47" s="694"/>
      <c r="F47" s="695"/>
      <c r="H47" s="675"/>
      <c r="J47" s="667"/>
    </row>
    <row r="48" spans="1:10" ht="34.5" customHeight="1">
      <c r="A48" s="3"/>
      <c r="B48" s="729"/>
      <c r="C48" s="716" t="s">
        <v>1106</v>
      </c>
      <c r="D48" s="717"/>
      <c r="E48" s="694"/>
      <c r="F48" s="695"/>
      <c r="H48" s="675"/>
      <c r="J48" s="667"/>
    </row>
    <row r="49" spans="1:10" ht="30" customHeight="1">
      <c r="A49" s="3"/>
      <c r="B49" s="729"/>
      <c r="C49" s="716" t="s">
        <v>1107</v>
      </c>
      <c r="D49" s="717"/>
      <c r="E49" s="694"/>
      <c r="F49" s="695"/>
      <c r="H49" s="675"/>
      <c r="J49" s="667"/>
    </row>
    <row r="50" spans="1:10" ht="34.5" customHeight="1">
      <c r="A50" s="3"/>
      <c r="B50" s="729"/>
      <c r="C50" s="716" t="s">
        <v>1108</v>
      </c>
      <c r="D50" s="717"/>
      <c r="E50" s="694"/>
      <c r="F50" s="695"/>
      <c r="H50" s="675"/>
      <c r="J50" s="667"/>
    </row>
    <row r="51" spans="1:10" ht="34.5" customHeight="1">
      <c r="A51" s="3"/>
      <c r="B51" s="729"/>
      <c r="C51" s="716" t="s">
        <v>1109</v>
      </c>
      <c r="D51" s="717"/>
      <c r="E51" s="694"/>
      <c r="F51" s="695"/>
      <c r="H51" s="675"/>
      <c r="J51" s="667"/>
    </row>
    <row r="52" spans="1:10" ht="30" customHeight="1">
      <c r="A52" s="3"/>
      <c r="B52" s="729"/>
      <c r="C52" s="716" t="s">
        <v>1110</v>
      </c>
      <c r="D52" s="717"/>
      <c r="E52" s="694"/>
      <c r="F52" s="695"/>
      <c r="H52" s="675"/>
      <c r="J52" s="667"/>
    </row>
    <row r="53" spans="1:10" ht="30" customHeight="1">
      <c r="A53" s="3"/>
      <c r="B53" s="729"/>
      <c r="C53" s="716" t="s">
        <v>1111</v>
      </c>
      <c r="D53" s="717"/>
      <c r="E53" s="694"/>
      <c r="F53" s="695"/>
      <c r="H53" s="675"/>
      <c r="J53" s="667"/>
    </row>
    <row r="54" spans="1:10" ht="34.5" customHeight="1">
      <c r="A54" s="3"/>
      <c r="B54" s="729"/>
      <c r="C54" s="716" t="s">
        <v>1112</v>
      </c>
      <c r="D54" s="717"/>
      <c r="E54" s="694"/>
      <c r="F54" s="695"/>
      <c r="H54" s="675"/>
      <c r="J54" s="667"/>
    </row>
    <row r="55" spans="1:10" ht="34.5" customHeight="1" thickBot="1">
      <c r="A55" s="3"/>
      <c r="B55" s="729"/>
      <c r="C55" s="743" t="s">
        <v>1113</v>
      </c>
      <c r="D55" s="744"/>
      <c r="E55" s="700"/>
      <c r="F55" s="701"/>
      <c r="H55" s="675"/>
      <c r="J55" s="667"/>
    </row>
    <row r="56" spans="1:10" ht="39" customHeight="1" thickBot="1">
      <c r="A56" s="28"/>
      <c r="B56" s="130" t="s">
        <v>124</v>
      </c>
      <c r="C56" s="718"/>
      <c r="D56" s="719"/>
      <c r="E56" s="719"/>
      <c r="F56" s="720"/>
      <c r="H56" s="676"/>
      <c r="J56" s="667"/>
    </row>
    <row r="57" spans="1:10" ht="9.75" customHeight="1" thickBot="1">
      <c r="A57" s="3"/>
      <c r="B57" s="33"/>
      <c r="C57" s="34"/>
      <c r="D57" s="34"/>
      <c r="E57" s="34"/>
      <c r="F57" s="35"/>
      <c r="H57" s="80"/>
      <c r="J57" s="667"/>
    </row>
    <row r="58" spans="1:10" ht="30.75" customHeight="1" thickBot="1">
      <c r="A58" s="3"/>
      <c r="B58" s="54" t="s">
        <v>217</v>
      </c>
      <c r="C58" s="57"/>
      <c r="D58" s="57"/>
      <c r="E58" s="57"/>
      <c r="F58" s="58"/>
      <c r="H58" s="672" t="s">
        <v>997</v>
      </c>
      <c r="J58" s="667"/>
    </row>
    <row r="59" spans="1:10" ht="25.5" customHeight="1" thickBot="1">
      <c r="A59" s="3"/>
      <c r="B59" s="702" t="s">
        <v>249</v>
      </c>
      <c r="C59" s="703"/>
      <c r="D59" s="703"/>
      <c r="E59" s="703"/>
      <c r="F59" s="704"/>
      <c r="H59" s="750"/>
      <c r="J59" s="667"/>
    </row>
    <row r="60" spans="1:10" ht="61.5" customHeight="1" thickBot="1">
      <c r="A60" s="3"/>
      <c r="B60" s="130" t="s">
        <v>191</v>
      </c>
      <c r="C60" s="705"/>
      <c r="D60" s="706"/>
      <c r="E60" s="706"/>
      <c r="F60" s="707"/>
      <c r="H60" s="750"/>
      <c r="J60" s="667"/>
    </row>
    <row r="61" spans="1:10" ht="30.75" customHeight="1" thickBot="1">
      <c r="A61" s="3"/>
      <c r="B61" s="179" t="s">
        <v>250</v>
      </c>
      <c r="C61" s="60"/>
      <c r="D61" s="60"/>
      <c r="E61" s="60"/>
      <c r="F61" s="61"/>
      <c r="H61" s="750"/>
      <c r="J61" s="667"/>
    </row>
    <row r="62" spans="1:10" ht="34.5" customHeight="1" thickBot="1">
      <c r="A62" s="3"/>
      <c r="B62" s="135" t="s">
        <v>119</v>
      </c>
      <c r="C62" s="723" t="s">
        <v>2</v>
      </c>
      <c r="D62" s="724"/>
      <c r="E62" s="136" t="s">
        <v>5</v>
      </c>
      <c r="F62" s="137" t="s">
        <v>4</v>
      </c>
      <c r="H62" s="675"/>
      <c r="J62" s="667"/>
    </row>
    <row r="63" spans="1:10" ht="53.25" customHeight="1">
      <c r="A63" s="3"/>
      <c r="B63" s="138" t="s">
        <v>219</v>
      </c>
      <c r="C63" s="737"/>
      <c r="D63" s="738"/>
      <c r="E63" s="232"/>
      <c r="F63" s="142"/>
      <c r="H63" s="675"/>
      <c r="J63" s="667"/>
    </row>
    <row r="64" spans="1:10" ht="47.25" customHeight="1">
      <c r="A64" s="3"/>
      <c r="B64" s="138" t="s">
        <v>213</v>
      </c>
      <c r="C64" s="710"/>
      <c r="D64" s="711"/>
      <c r="E64" s="233" t="str">
        <f>IF($C$60&gt;1, "Kérjük megadni a tulajdonostárs adatait", "")</f>
        <v/>
      </c>
      <c r="F64" s="221" t="str">
        <f>IF($C$60&gt;1, "Kérjük megadni a tulajdonostárs adatait", "")</f>
        <v/>
      </c>
      <c r="H64" s="675"/>
      <c r="J64" s="667"/>
    </row>
    <row r="65" spans="1:8" ht="47.25" customHeight="1">
      <c r="A65" s="3"/>
      <c r="B65" s="138" t="s">
        <v>3</v>
      </c>
      <c r="C65" s="710" t="str">
        <f>IF($C$60&gt;2, "Kérjük megadni a tulajdonostárs adatait", "")</f>
        <v/>
      </c>
      <c r="D65" s="711"/>
      <c r="E65" s="233" t="str">
        <f>IF($C$60&gt;2, "Kérjük megadni a tulajdonostárs adatait", "")</f>
        <v/>
      </c>
      <c r="F65" s="221" t="str">
        <f>IF($C$60&gt;2, "Kérjük megadni a tulajdonostárs adatait", "")</f>
        <v/>
      </c>
      <c r="H65" s="675"/>
    </row>
    <row r="66" spans="1:8" ht="47.25" customHeight="1">
      <c r="A66" s="3"/>
      <c r="B66" s="138" t="s">
        <v>214</v>
      </c>
      <c r="C66" s="710" t="str">
        <f>IF($C$60&gt;3, "Kérjük megadni a tulajdonostárs adatait", "")</f>
        <v/>
      </c>
      <c r="D66" s="711"/>
      <c r="E66" s="233" t="str">
        <f>IF($C$60&gt;3, "Kérjük megadni a tulajdonostárs adatait", "")</f>
        <v/>
      </c>
      <c r="F66" s="221" t="str">
        <f>IF($C$60&gt;3, "Kérjük megadni a tulajdonostárs adatait", "")</f>
        <v/>
      </c>
      <c r="H66" s="675"/>
    </row>
    <row r="67" spans="1:8" ht="47.25" customHeight="1" thickBot="1">
      <c r="A67" s="3"/>
      <c r="B67" s="139" t="s">
        <v>993</v>
      </c>
      <c r="C67" s="721" t="str">
        <f>IF($C$60&gt;4, "Kérjük megadni a tulajdonostárs adatait", "")</f>
        <v/>
      </c>
      <c r="D67" s="722"/>
      <c r="E67" s="234" t="str">
        <f>IF($C$60&gt;4, "Kérjük megadni a tulajdonostárs adatait", "")</f>
        <v/>
      </c>
      <c r="F67" s="223" t="str">
        <f>IF($C$60&gt;4, "Kérjük megadni a tulajdonostárs adatait", "")</f>
        <v/>
      </c>
      <c r="H67" s="675"/>
    </row>
    <row r="68" spans="1:8" ht="47.25" hidden="1" customHeight="1">
      <c r="A68" s="3"/>
      <c r="B68" s="157" t="s">
        <v>995</v>
      </c>
      <c r="C68" s="708" t="str">
        <f>IF($C$60&gt;5, "Kérjük megadni a tulajdonostárs adatait", "")</f>
        <v/>
      </c>
      <c r="D68" s="709"/>
      <c r="E68" s="224" t="str">
        <f>IF($C$60&gt;5, "Kérjük megadni a tulajdonostárs adatait", "")</f>
        <v/>
      </c>
      <c r="F68" s="225" t="str">
        <f>IF($C$60&gt;5, "Kérjük megadni a tulajdonostárs adatait", "")</f>
        <v/>
      </c>
      <c r="H68" s="675"/>
    </row>
    <row r="69" spans="1:8" ht="47.25" hidden="1" customHeight="1">
      <c r="A69" s="3"/>
      <c r="B69" s="138" t="s">
        <v>996</v>
      </c>
      <c r="C69" s="710" t="str">
        <f>IF($C$60&gt;6, "Kérjük megadni a tulajdonostárs adatait", "")</f>
        <v/>
      </c>
      <c r="D69" s="711"/>
      <c r="E69" s="198" t="str">
        <f>IF($C$60&gt;6, "Kérjük megadni a tulajdonostárs adatait", "")</f>
        <v/>
      </c>
      <c r="F69" s="221" t="str">
        <f>IF($C$60&gt;6, "Kérjük megadni a tulajdonostárs adatait", "")</f>
        <v/>
      </c>
      <c r="H69" s="675"/>
    </row>
    <row r="70" spans="1:8" ht="47.25" hidden="1" customHeight="1" thickBot="1">
      <c r="A70" s="3"/>
      <c r="B70" s="139" t="s">
        <v>994</v>
      </c>
      <c r="C70" s="721" t="str">
        <f>IF($C$60&gt;7, "Kérjük megadni a tulajdonostárs adatait", "")</f>
        <v/>
      </c>
      <c r="D70" s="722"/>
      <c r="E70" s="222" t="str">
        <f>IF($C$60&gt;7, "Kérjük megadni a tulajdonostárs adatait", "")</f>
        <v/>
      </c>
      <c r="F70" s="223" t="str">
        <f>IF($C$60&gt;7, "Kérjük megadni a tulajdonostárs adatait", "")</f>
        <v/>
      </c>
      <c r="H70" s="676"/>
    </row>
    <row r="71" spans="1:8" ht="11.25" customHeight="1" thickBot="1">
      <c r="A71" s="3"/>
      <c r="B71" s="32"/>
      <c r="C71" s="48"/>
      <c r="D71" s="48"/>
      <c r="E71" s="49"/>
      <c r="F71" s="50"/>
    </row>
    <row r="72" spans="1:8" ht="25.5" customHeight="1" thickBot="1">
      <c r="A72" s="3"/>
      <c r="B72" s="54" t="s">
        <v>218</v>
      </c>
      <c r="C72" s="57"/>
      <c r="D72" s="57"/>
      <c r="E72" s="57"/>
      <c r="F72" s="58"/>
      <c r="H72" s="759" t="s">
        <v>998</v>
      </c>
    </row>
    <row r="73" spans="1:8" ht="33.75" customHeight="1" thickBot="1">
      <c r="A73" s="30">
        <v>1000</v>
      </c>
      <c r="B73" s="77" t="s">
        <v>0</v>
      </c>
      <c r="C73" s="79">
        <f>LEN(C74)</f>
        <v>0</v>
      </c>
      <c r="D73" s="630" t="str">
        <f>IF(C73&gt;A73,CONCATENATE("Karaktertúllépés! Kérjük, válaszát maximum ",A73," karakterben foglalja össze!"),CONCATENATE("Még beírható karakterek száma:   ",A73-C73))</f>
        <v>Még beírható karakterek száma:   1000</v>
      </c>
      <c r="E73" s="742"/>
      <c r="F73" s="631"/>
      <c r="H73" s="760"/>
    </row>
    <row r="74" spans="1:8" ht="294" customHeight="1" thickBot="1">
      <c r="A74" s="3"/>
      <c r="B74" s="130" t="s">
        <v>215</v>
      </c>
      <c r="C74" s="690"/>
      <c r="D74" s="678"/>
      <c r="E74" s="678"/>
      <c r="F74" s="679"/>
      <c r="H74" s="760"/>
    </row>
    <row r="75" spans="1:8" ht="21" customHeight="1" thickBot="1">
      <c r="A75" s="3"/>
      <c r="B75" s="685" t="str">
        <f>IF(C73=0, "Kötelező a kitöltés!", "")</f>
        <v>Kötelező a kitöltés!</v>
      </c>
      <c r="C75" s="686"/>
      <c r="D75" s="686"/>
      <c r="E75" s="686"/>
      <c r="F75" s="687"/>
      <c r="H75" s="760"/>
    </row>
    <row r="76" spans="1:8" ht="36" customHeight="1" thickBot="1">
      <c r="A76" s="30">
        <v>1000</v>
      </c>
      <c r="B76" s="52" t="s">
        <v>0</v>
      </c>
      <c r="C76" s="79">
        <f>LEN(C77)</f>
        <v>0</v>
      </c>
      <c r="D76" s="630" t="str">
        <f>IF(C76&gt;A76,CONCATENATE("Karaktertúllépés! Kérjük, válaszát maximum ",A76," karakterben foglalja össze!"),CONCATENATE("Még beírható karakterek száma:   ",A76-C76))</f>
        <v>Még beírható karakterek száma:   1000</v>
      </c>
      <c r="E76" s="742"/>
      <c r="F76" s="631"/>
      <c r="H76" s="760"/>
    </row>
    <row r="77" spans="1:8" ht="279.75" customHeight="1" thickBot="1">
      <c r="A77" s="3"/>
      <c r="B77" s="130" t="s">
        <v>216</v>
      </c>
      <c r="C77" s="691"/>
      <c r="D77" s="692"/>
      <c r="E77" s="692"/>
      <c r="F77" s="693"/>
      <c r="H77" s="760"/>
    </row>
    <row r="78" spans="1:8" ht="21" customHeight="1" thickBot="1">
      <c r="A78" s="3"/>
      <c r="B78" s="685" t="str">
        <f>IF(C76=0, "Kötelező a kitöltés!", "")</f>
        <v>Kötelező a kitöltés!</v>
      </c>
      <c r="C78" s="686"/>
      <c r="D78" s="686"/>
      <c r="E78" s="686"/>
      <c r="F78" s="687"/>
      <c r="H78" s="760"/>
    </row>
    <row r="79" spans="1:8" ht="30.75" customHeight="1" thickBot="1">
      <c r="A79" s="30">
        <v>1000</v>
      </c>
      <c r="B79" s="52" t="s">
        <v>0</v>
      </c>
      <c r="C79" s="79">
        <f>LEN(C80)</f>
        <v>0</v>
      </c>
      <c r="D79" s="630" t="str">
        <f>IF(C79&gt;A79,CONCATENATE("Karaktertúllépés! Kérjük, válaszát maximum ",A79," karakterben foglalja össze!"),CONCATENATE("Még beírható karakterek száma:   ",A79-C79))</f>
        <v>Még beírható karakterek száma:   1000</v>
      </c>
      <c r="E79" s="742"/>
      <c r="F79" s="631"/>
      <c r="H79" s="760"/>
    </row>
    <row r="80" spans="1:8" ht="251.25" customHeight="1" thickBot="1">
      <c r="A80" s="3"/>
      <c r="B80" s="130" t="s">
        <v>252</v>
      </c>
      <c r="C80" s="690"/>
      <c r="D80" s="678"/>
      <c r="E80" s="678"/>
      <c r="F80" s="679"/>
      <c r="H80" s="760"/>
    </row>
    <row r="81" spans="1:8" ht="21" customHeight="1" thickBot="1">
      <c r="A81" s="3"/>
      <c r="B81" s="685" t="str">
        <f>IF(C79=0, "Kötelező a kitöltés!", "")</f>
        <v>Kötelező a kitöltés!</v>
      </c>
      <c r="C81" s="686"/>
      <c r="D81" s="686"/>
      <c r="E81" s="686"/>
      <c r="F81" s="687"/>
      <c r="H81" s="761"/>
    </row>
    <row r="90" spans="1:8" ht="42.75" customHeight="1"/>
  </sheetData>
  <sheetProtection formatCells="0" formatRows="0"/>
  <mergeCells count="131">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E28:F28"/>
    <mergeCell ref="C29:D29"/>
    <mergeCell ref="E29:F29"/>
    <mergeCell ref="C30:D30"/>
    <mergeCell ref="E30:F30"/>
    <mergeCell ref="C25:D25"/>
    <mergeCell ref="E25:F25"/>
    <mergeCell ref="C26:D26"/>
    <mergeCell ref="E26:F26"/>
    <mergeCell ref="C27:D27"/>
    <mergeCell ref="E27:F27"/>
    <mergeCell ref="B81:F81"/>
    <mergeCell ref="H72:H81"/>
    <mergeCell ref="B75:F75"/>
    <mergeCell ref="B78:F78"/>
    <mergeCell ref="B4:B5"/>
    <mergeCell ref="C4:D4"/>
    <mergeCell ref="C66:D66"/>
    <mergeCell ref="C67:D67"/>
    <mergeCell ref="C5:D5"/>
    <mergeCell ref="B13:B15"/>
    <mergeCell ref="C13:D13"/>
    <mergeCell ref="C14:D14"/>
    <mergeCell ref="C15:D15"/>
    <mergeCell ref="E13:F13"/>
    <mergeCell ref="E14:F14"/>
    <mergeCell ref="E15:F15"/>
    <mergeCell ref="C18:D18"/>
    <mergeCell ref="E18:F18"/>
    <mergeCell ref="D79:F79"/>
    <mergeCell ref="D76:F76"/>
    <mergeCell ref="C53:D53"/>
    <mergeCell ref="E53:F53"/>
    <mergeCell ref="C54:D54"/>
    <mergeCell ref="C52:D52"/>
    <mergeCell ref="J2:J64"/>
    <mergeCell ref="B2:F2"/>
    <mergeCell ref="C9:D9"/>
    <mergeCell ref="E9:F9"/>
    <mergeCell ref="C12:F12"/>
    <mergeCell ref="H2:H56"/>
    <mergeCell ref="H58:H70"/>
    <mergeCell ref="C19:D19"/>
    <mergeCell ref="E19:F19"/>
    <mergeCell ref="B16:B19"/>
    <mergeCell ref="C16:D16"/>
    <mergeCell ref="E16:F16"/>
    <mergeCell ref="C64:D64"/>
    <mergeCell ref="C21:D21"/>
    <mergeCell ref="E21:F21"/>
    <mergeCell ref="E55:F55"/>
    <mergeCell ref="E52:F52"/>
    <mergeCell ref="C43:D43"/>
    <mergeCell ref="E43:F43"/>
    <mergeCell ref="C44:D44"/>
    <mergeCell ref="E44:F44"/>
    <mergeCell ref="C45:D45"/>
    <mergeCell ref="E45:F45"/>
    <mergeCell ref="C46:D46"/>
    <mergeCell ref="B1:F1"/>
    <mergeCell ref="C74:F74"/>
    <mergeCell ref="C11:F11"/>
    <mergeCell ref="C65:D65"/>
    <mergeCell ref="C70:D70"/>
    <mergeCell ref="C62:D62"/>
    <mergeCell ref="C20:F20"/>
    <mergeCell ref="C56:F56"/>
    <mergeCell ref="B7:B10"/>
    <mergeCell ref="B21:B55"/>
    <mergeCell ref="C7:D7"/>
    <mergeCell ref="C8:D8"/>
    <mergeCell ref="C3:F3"/>
    <mergeCell ref="C63:D63"/>
    <mergeCell ref="C6:F6"/>
    <mergeCell ref="D73:F73"/>
    <mergeCell ref="E54:F54"/>
    <mergeCell ref="C55:D55"/>
    <mergeCell ref="E46:F46"/>
    <mergeCell ref="C47:D47"/>
    <mergeCell ref="E47:F47"/>
    <mergeCell ref="C48:D48"/>
    <mergeCell ref="E48:F48"/>
    <mergeCell ref="C49:D49"/>
    <mergeCell ref="C80:F80"/>
    <mergeCell ref="C77:F77"/>
    <mergeCell ref="E8:F8"/>
    <mergeCell ref="E7:F7"/>
    <mergeCell ref="C10:D10"/>
    <mergeCell ref="E10:F10"/>
    <mergeCell ref="B59:F59"/>
    <mergeCell ref="C60:F60"/>
    <mergeCell ref="C68:D68"/>
    <mergeCell ref="C69:D69"/>
    <mergeCell ref="C17:D17"/>
    <mergeCell ref="E17:F17"/>
    <mergeCell ref="E49:F49"/>
    <mergeCell ref="C22:D22"/>
    <mergeCell ref="E22:F22"/>
    <mergeCell ref="C23:D23"/>
    <mergeCell ref="E23:F23"/>
    <mergeCell ref="C24:D24"/>
    <mergeCell ref="E24:F24"/>
    <mergeCell ref="C50:D50"/>
    <mergeCell ref="E50:F50"/>
    <mergeCell ref="C51:D51"/>
    <mergeCell ref="E51:F51"/>
    <mergeCell ref="C28:D28"/>
  </mergeCells>
  <conditionalFormatting sqref="D76">
    <cfRule type="expression" dxfId="78" priority="40">
      <formula>C76&gt;A76</formula>
    </cfRule>
  </conditionalFormatting>
  <conditionalFormatting sqref="D73">
    <cfRule type="expression" dxfId="77" priority="29">
      <formula>C73&gt;A73</formula>
    </cfRule>
  </conditionalFormatting>
  <conditionalFormatting sqref="D79">
    <cfRule type="expression" dxfId="76" priority="28">
      <formula>C79&gt;A79</formula>
    </cfRule>
  </conditionalFormatting>
  <conditionalFormatting sqref="E79:F79">
    <cfRule type="expression" dxfId="75" priority="61">
      <formula>C92&gt;A92</formula>
    </cfRule>
  </conditionalFormatting>
  <conditionalFormatting sqref="C5:D5">
    <cfRule type="expression" dxfId="74" priority="25">
      <formula>$C$5=""</formula>
    </cfRule>
  </conditionalFormatting>
  <conditionalFormatting sqref="E5">
    <cfRule type="expression" dxfId="73" priority="24">
      <formula>$E$5=""</formula>
    </cfRule>
  </conditionalFormatting>
  <conditionalFormatting sqref="F5">
    <cfRule type="expression" dxfId="72" priority="23">
      <formula>$F$5=""</formula>
    </cfRule>
  </conditionalFormatting>
  <conditionalFormatting sqref="C6:F6">
    <cfRule type="expression" dxfId="71" priority="22">
      <formula>$C$6=""</formula>
    </cfRule>
  </conditionalFormatting>
  <conditionalFormatting sqref="E7:F7">
    <cfRule type="expression" dxfId="70" priority="20">
      <formula>$E$7=""</formula>
    </cfRule>
    <cfRule type="expression" priority="21">
      <formula>$E$7=""</formula>
    </cfRule>
  </conditionalFormatting>
  <conditionalFormatting sqref="C11:F11">
    <cfRule type="expression" dxfId="69" priority="19">
      <formula>$C$11=""</formula>
    </cfRule>
  </conditionalFormatting>
  <conditionalFormatting sqref="C12:F12">
    <cfRule type="expression" dxfId="68" priority="18">
      <formula>$C$12=""</formula>
    </cfRule>
  </conditionalFormatting>
  <conditionalFormatting sqref="C20:F20">
    <cfRule type="expression" dxfId="67" priority="17">
      <formula>$C$20=""</formula>
    </cfRule>
  </conditionalFormatting>
  <conditionalFormatting sqref="C56:F56">
    <cfRule type="expression" dxfId="66" priority="16">
      <formula>$C$56=""</formula>
    </cfRule>
  </conditionalFormatting>
  <conditionalFormatting sqref="C60:F60">
    <cfRule type="expression" dxfId="65" priority="15">
      <formula>$C$60=""</formula>
    </cfRule>
  </conditionalFormatting>
  <conditionalFormatting sqref="C63:D63">
    <cfRule type="expression" dxfId="64" priority="14">
      <formula>$C$63=""</formula>
    </cfRule>
  </conditionalFormatting>
  <conditionalFormatting sqref="E63">
    <cfRule type="expression" dxfId="63" priority="13">
      <formula>$E$63=""</formula>
    </cfRule>
  </conditionalFormatting>
  <conditionalFormatting sqref="F63">
    <cfRule type="expression" dxfId="62" priority="12">
      <formula>$F$63=""</formula>
    </cfRule>
  </conditionalFormatting>
  <conditionalFormatting sqref="C74:F74">
    <cfRule type="expression" dxfId="61" priority="11">
      <formula>$C$74=""</formula>
    </cfRule>
  </conditionalFormatting>
  <conditionalFormatting sqref="C77:F77">
    <cfRule type="expression" dxfId="60" priority="10">
      <formula>$C$77=""</formula>
    </cfRule>
  </conditionalFormatting>
  <conditionalFormatting sqref="C80:F80">
    <cfRule type="expression" dxfId="59" priority="9">
      <formula>$C$80=""</formula>
    </cfRule>
  </conditionalFormatting>
  <conditionalFormatting sqref="E13:F13">
    <cfRule type="expression" dxfId="58" priority="8">
      <formula>$E$13=""</formula>
    </cfRule>
  </conditionalFormatting>
  <conditionalFormatting sqref="E14:F14">
    <cfRule type="expression" dxfId="57" priority="7">
      <formula>$E$14=""</formula>
    </cfRule>
  </conditionalFormatting>
  <conditionalFormatting sqref="E15:F15">
    <cfRule type="expression" dxfId="56" priority="6">
      <formula>$E$15=""</formula>
    </cfRule>
  </conditionalFormatting>
  <conditionalFormatting sqref="E16:F19">
    <cfRule type="expression" dxfId="55" priority="5">
      <formula>$E$16=""</formula>
    </cfRule>
  </conditionalFormatting>
  <conditionalFormatting sqref="E16:F16">
    <cfRule type="expression" dxfId="54" priority="4">
      <formula>$E$16=""</formula>
    </cfRule>
  </conditionalFormatting>
  <conditionalFormatting sqref="E17:F17">
    <cfRule type="expression" dxfId="53" priority="3">
      <formula>$E$17=""</formula>
    </cfRule>
  </conditionalFormatting>
  <conditionalFormatting sqref="E18:F18">
    <cfRule type="expression" dxfId="52" priority="2">
      <formula>$E$18=""</formula>
    </cfRule>
  </conditionalFormatting>
  <conditionalFormatting sqref="E19:F19">
    <cfRule type="expression" dxfId="51" priority="1">
      <formula>$E$19=""</formula>
    </cfRule>
  </conditionalFormatting>
  <dataValidations count="1">
    <dataValidation type="whole" operator="greaterThanOrEqual" allowBlank="1" showInputMessage="1" showErrorMessage="1" prompt="A támogatott tulajdonos tulajdoni hányada legalább 75% kell, hogy legyen!" sqref="E63">
      <formula1>75</formula1>
    </dataValidation>
  </dataValidations>
  <hyperlinks>
    <hyperlink ref="G76" r:id="rId1" display="https://www.ksh.hu/docs/osztalyozasok/teaor/teaor_tartalom_2015_05.pdf"/>
  </hyperlinks>
  <printOptions horizontalCentered="1" verticalCentered="1"/>
  <pageMargins left="0.23622047244094491" right="0.23622047244094491" top="0.74803149606299213" bottom="0.94488188976377963" header="0.31496062992125984" footer="0.31496062992125984"/>
  <pageSetup paperSize="9" scale="21" orientation="portrait" r:id="rId2"/>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2" manualBreakCount="2">
    <brk id="57" min="1" max="5" man="1"/>
    <brk id="75" min="1" max="5" man="1"/>
  </rowBreaks>
  <drawing r:id="rId3"/>
  <legacyDrawingHF r:id="rId4"/>
  <extLst>
    <ext xmlns:x14="http://schemas.microsoft.com/office/spreadsheetml/2009/9/main" uri="{CCE6A557-97BC-4b89-ADB6-D9C93CAAB3DF}">
      <x14:dataValidations xmlns:xm="http://schemas.microsoft.com/office/excel/2006/main" count="12">
        <x14:dataValidation type="list" allowBlank="1" showInputMessage="1" showErrorMessage="1" promptTitle="Év" prompt="Válassza ki a vállalkozás alapításának évét!">
          <x14:formula1>
            <xm:f>belso!$L$5:$L$10</xm:f>
          </x14:formula1>
          <xm:sqref>C5:D5</xm:sqref>
        </x14:dataValidation>
        <x14:dataValidation type="list" allowBlank="1" showInputMessage="1" showErrorMessage="1" promptTitle="Hónap" prompt="Válassza ki a vállalkozás alapításának hónapját!">
          <x14:formula1>
            <xm:f>belso!$M$5:$M$16</xm:f>
          </x14:formula1>
          <xm:sqref>E5</xm:sqref>
        </x14:dataValidation>
        <x14:dataValidation type="list" allowBlank="1" showInputMessage="1" showErrorMessage="1" promptTitle="Nap" prompt="Válassza ki a vállalkozás alapításának napját!">
          <x14:formula1>
            <xm:f>belso!$N$5:$N$35</xm:f>
          </x14:formula1>
          <xm:sqref>F5</xm:sqref>
        </x14:dataValidation>
        <x14:dataValidation type="list" allowBlank="1" showInputMessage="1" showErrorMessage="1" promptTitle="Régió" prompt="Válassza ki a vállalkozás székhelyét!">
          <x14:formula1>
            <xm:f>belso!$P$5:$P$10</xm:f>
          </x14:formula1>
          <xm:sqref>C6:F6</xm:sqref>
        </x14:dataValidation>
        <x14:dataValidation type="list" allowBlank="1" showInputMessage="1" showErrorMessage="1" promptTitle="Régió" prompt="Válassza ki a vállalkozás telephelyét!">
          <x14:formula1>
            <xm:f>belso!$R$5:$R$10</xm:f>
          </x14:formula1>
          <xm:sqref>E7:F7</xm:sqref>
        </x14:dataValidation>
        <x14:dataValidation type="list" allowBlank="1" showInputMessage="1" showErrorMessage="1" promptTitle="GFO" prompt="Válassza ki a vállalkozás jogi formáját (GFO)!">
          <x14:formula1>
            <xm:f>belso!$T$5:$T$9</xm:f>
          </x14:formula1>
          <xm:sqref>C11:F11</xm:sqref>
        </x14:dataValidation>
        <x14:dataValidation type="list" allowBlank="1" showInputMessage="1" showErrorMessage="1">
          <x14:formula1>
            <xm:f>belso!$V$5:$V$7</xm:f>
          </x14:formula1>
          <xm:sqref>C12:F12</xm:sqref>
        </x14:dataValidation>
        <x14:dataValidation type="list" allowBlank="1" showInputMessage="1" showErrorMessage="1">
          <x14:formula1>
            <xm:f>belso!$X$5:$X$6</xm:f>
          </x14:formula1>
          <xm:sqref>E13:F19</xm:sqref>
        </x14:dataValidation>
        <x14:dataValidation type="list" allowBlank="1" showInputMessage="1" showErrorMessage="1" promptTitle="TEÁOR/ÖVTJ" prompt="Válassza ki főtevékenysége TEÁOR / ÖVTJ besorolását!">
          <x14:formula1>
            <xm:f>belso!$AB$5:$AB$619</xm:f>
          </x14:formula1>
          <xm:sqref>C20:F20</xm:sqref>
        </x14:dataValidation>
        <x14:dataValidation type="list" allowBlank="1" showInputMessage="1" showErrorMessage="1">
          <x14:formula1>
            <xm:f>belso!$AB$5:$AB$619</xm:f>
          </x14:formula1>
          <xm:sqref>E21:F55</xm:sqref>
        </x14:dataValidation>
        <x14:dataValidation type="list" allowBlank="1" showInputMessage="1" showErrorMessage="1">
          <x14:formula1>
            <xm:f>belso!$AD$5:$AD$9</xm:f>
          </x14:formula1>
          <xm:sqref>C56:F56</xm:sqref>
        </x14:dataValidation>
        <x14:dataValidation type="list" allowBlank="1" showInputMessage="1" showErrorMessage="1" promptTitle="Tulajdonosok száma" prompt="Válassza ki a tulajdonostársak számát!">
          <x14:formula1>
            <xm:f>belso!$AF$5:$AF$24</xm:f>
          </x14:formula1>
          <xm:sqref>C60:F60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tabColor rgb="FFFFC000"/>
    <pageSetUpPr fitToPage="1"/>
  </sheetPr>
  <dimension ref="A1:K50"/>
  <sheetViews>
    <sheetView view="pageBreakPreview" topLeftCell="A7" zoomScale="55" zoomScaleNormal="70" zoomScaleSheetLayoutView="55" zoomScalePageLayoutView="10" workbookViewId="0">
      <selection activeCell="C8" sqref="C8:G8"/>
    </sheetView>
  </sheetViews>
  <sheetFormatPr defaultColWidth="9.140625" defaultRowHeight="15"/>
  <cols>
    <col min="1" max="1" width="3.5703125" style="17" customWidth="1"/>
    <col min="2" max="2" width="38.5703125" style="21" customWidth="1"/>
    <col min="3" max="3" width="25.85546875" style="17" customWidth="1"/>
    <col min="4" max="4" width="31.140625" style="17" customWidth="1"/>
    <col min="5" max="5" width="24.140625" style="17" customWidth="1"/>
    <col min="6" max="6" width="27.42578125" style="17" customWidth="1"/>
    <col min="7" max="7" width="33.85546875" style="17" customWidth="1"/>
    <col min="8" max="8" width="3.85546875" style="17" customWidth="1"/>
    <col min="9" max="9" width="140.5703125" style="3" customWidth="1"/>
    <col min="10" max="10" width="3.42578125" style="3" customWidth="1"/>
    <col min="11" max="11" width="80.85546875" style="3" hidden="1" customWidth="1"/>
    <col min="12" max="16384" width="9.140625" style="17"/>
  </cols>
  <sheetData>
    <row r="1" spans="1:11" ht="130.5" customHeight="1" thickTop="1" thickBot="1">
      <c r="A1" s="3"/>
      <c r="B1" s="787" t="s">
        <v>220</v>
      </c>
      <c r="C1" s="788"/>
      <c r="D1" s="788"/>
      <c r="E1" s="788"/>
      <c r="F1" s="788"/>
      <c r="G1" s="788"/>
      <c r="I1" s="68" t="s">
        <v>144</v>
      </c>
      <c r="K1" s="70" t="s">
        <v>135</v>
      </c>
    </row>
    <row r="2" spans="1:11" ht="58.5" customHeight="1" thickBot="1">
      <c r="A2" s="3"/>
      <c r="B2" s="792" t="s">
        <v>221</v>
      </c>
      <c r="C2" s="793"/>
      <c r="D2" s="793"/>
      <c r="E2" s="793"/>
      <c r="F2" s="793"/>
      <c r="G2" s="794"/>
      <c r="I2" s="672" t="s">
        <v>1046</v>
      </c>
      <c r="K2" s="768" t="s">
        <v>307</v>
      </c>
    </row>
    <row r="3" spans="1:11" ht="30" customHeight="1" thickBot="1">
      <c r="A3" s="27">
        <v>3000</v>
      </c>
      <c r="B3" s="77" t="s">
        <v>0</v>
      </c>
      <c r="C3" s="78">
        <f>LEN(C4)</f>
        <v>0</v>
      </c>
      <c r="D3" s="789" t="str">
        <f>IF(C3&gt;A3,CONCATENATE("Karaktertúllépés! Kérjük, válaszát maximum ",A3," karakterben foglalja össze!"),CONCATENATE("Még beírható karakterek száma:   ",A3-C3))</f>
        <v>Még beírható karakterek száma:   3000</v>
      </c>
      <c r="E3" s="790"/>
      <c r="F3" s="790"/>
      <c r="G3" s="791"/>
      <c r="I3" s="620"/>
      <c r="K3" s="769"/>
    </row>
    <row r="4" spans="1:11" ht="409.6" customHeight="1">
      <c r="A4" s="3"/>
      <c r="B4" s="688" t="s">
        <v>222</v>
      </c>
      <c r="C4" s="797"/>
      <c r="D4" s="797"/>
      <c r="E4" s="797"/>
      <c r="F4" s="797"/>
      <c r="G4" s="798"/>
      <c r="I4" s="620"/>
      <c r="K4" s="769"/>
    </row>
    <row r="5" spans="1:11" ht="276.75" customHeight="1" thickBot="1">
      <c r="A5" s="3"/>
      <c r="B5" s="689"/>
      <c r="C5" s="799"/>
      <c r="D5" s="799"/>
      <c r="E5" s="799"/>
      <c r="F5" s="799"/>
      <c r="G5" s="800"/>
      <c r="I5" s="620"/>
      <c r="K5" s="769"/>
    </row>
    <row r="6" spans="1:11" ht="21.75" customHeight="1" thickBot="1">
      <c r="A6" s="3"/>
      <c r="B6" s="685" t="str">
        <f>IF(C3=0, "Kötelező a kitöltés!", "")</f>
        <v>Kötelező a kitöltés!</v>
      </c>
      <c r="C6" s="686"/>
      <c r="D6" s="686"/>
      <c r="E6" s="686"/>
      <c r="F6" s="686"/>
      <c r="G6" s="687"/>
      <c r="I6" s="620"/>
      <c r="K6" s="769"/>
    </row>
    <row r="7" spans="1:11" ht="35.25" customHeight="1" thickBot="1">
      <c r="A7" s="27">
        <v>1000</v>
      </c>
      <c r="B7" s="77" t="s">
        <v>0</v>
      </c>
      <c r="C7" s="78">
        <f>LEN(C8)</f>
        <v>0</v>
      </c>
      <c r="D7" s="630" t="str">
        <f>IF(C7&gt;A7,CONCATENATE("Karaktertúllépés! Kérjük, válaszát maximum ",A7," karakterben foglalja össze!"),CONCATENATE("Még beírható karakterek száma:   ",A7-C7))</f>
        <v>Még beírható karakterek száma:   1000</v>
      </c>
      <c r="E7" s="742"/>
      <c r="F7" s="742"/>
      <c r="G7" s="631"/>
      <c r="I7" s="620"/>
      <c r="K7" s="769"/>
    </row>
    <row r="8" spans="1:11" ht="264" customHeight="1" thickBot="1">
      <c r="A8" s="3"/>
      <c r="B8" s="130" t="s">
        <v>223</v>
      </c>
      <c r="C8" s="690"/>
      <c r="D8" s="678"/>
      <c r="E8" s="678"/>
      <c r="F8" s="678"/>
      <c r="G8" s="679"/>
      <c r="I8" s="620"/>
      <c r="K8" s="769"/>
    </row>
    <row r="9" spans="1:11" ht="21.75" customHeight="1" thickBot="1">
      <c r="A9" s="3"/>
      <c r="B9" s="685" t="str">
        <f>IF(C6=0, "Kötelező a kitöltés!", "")</f>
        <v>Kötelező a kitöltés!</v>
      </c>
      <c r="C9" s="686"/>
      <c r="D9" s="686"/>
      <c r="E9" s="686"/>
      <c r="F9" s="686"/>
      <c r="G9" s="687"/>
      <c r="I9" s="620"/>
      <c r="K9" s="769"/>
    </row>
    <row r="10" spans="1:11" ht="87" customHeight="1" thickBot="1">
      <c r="A10" s="3"/>
      <c r="B10" s="688" t="s">
        <v>224</v>
      </c>
      <c r="C10" s="143" t="s">
        <v>16</v>
      </c>
      <c r="D10" s="136" t="s">
        <v>2</v>
      </c>
      <c r="E10" s="136" t="s">
        <v>17</v>
      </c>
      <c r="F10" s="136" t="s">
        <v>1000</v>
      </c>
      <c r="G10" s="137" t="s">
        <v>158</v>
      </c>
      <c r="I10" s="620"/>
      <c r="K10" s="769"/>
    </row>
    <row r="11" spans="1:11" ht="53.25" customHeight="1">
      <c r="A11" s="3"/>
      <c r="B11" s="770"/>
      <c r="C11" s="226" t="s">
        <v>18</v>
      </c>
      <c r="D11" s="227">
        <f>+'Vállalkozó bemutatása'!C3</f>
        <v>0</v>
      </c>
      <c r="E11" s="197"/>
      <c r="F11" s="197"/>
      <c r="G11" s="228" t="s">
        <v>999</v>
      </c>
      <c r="I11" s="620"/>
      <c r="K11" s="769"/>
    </row>
    <row r="12" spans="1:11" ht="36" customHeight="1">
      <c r="A12" s="3"/>
      <c r="B12" s="770"/>
      <c r="C12" s="145" t="s">
        <v>275</v>
      </c>
      <c r="D12" s="147" t="str">
        <f>IF(OR($D$18&gt;=2, $E$18&gt;=2, $F$18&gt;=2,$G$18&gt;=2), "Adja meg az adatokat!", "")</f>
        <v/>
      </c>
      <c r="E12" s="147" t="str">
        <f>IF(OR($D$18&gt;=2, $E$18&gt;=2, $F$18&gt;=2,$G$18&gt;=2), "Adja meg az adatokat!", "")</f>
        <v/>
      </c>
      <c r="F12" s="147" t="str">
        <f>IF(OR($D$18&gt;=2, $E$18&gt;=2, $F$18&gt;=2,$G$18&gt;=2), "Adja meg az adatokat!", "")</f>
        <v/>
      </c>
      <c r="G12" s="147" t="str">
        <f>IF(OR($D$18&gt;=2, $E$18&gt;=2, $F$18&gt;=2,$G$18&gt;=2), "Adja meg az adatokat!", "")</f>
        <v/>
      </c>
      <c r="I12" s="620"/>
      <c r="K12" s="769"/>
    </row>
    <row r="13" spans="1:11" ht="53.25" customHeight="1">
      <c r="A13" s="3"/>
      <c r="B13" s="770"/>
      <c r="C13" s="145" t="s">
        <v>276</v>
      </c>
      <c r="D13" s="147" t="str">
        <f>IF(OR($D$18&gt;=3, $E$18&gt;=3, $F$18&gt;=3,$G$18&gt;=3), "Adja meg az adatokat!", "")</f>
        <v/>
      </c>
      <c r="E13" s="147" t="str">
        <f>IF(OR($D$18&gt;=3, $E$18&gt;=3, $F$18&gt;=3,$G$18&gt;=3), "Adja meg az adatokat!", "")</f>
        <v/>
      </c>
      <c r="F13" s="147" t="str">
        <f>IF(OR($D$18&gt;=3, $E$18&gt;=3, $F$18&gt;=3,$G$18&gt;=3), "Adja meg az adatokat!", "")</f>
        <v/>
      </c>
      <c r="G13" s="147" t="str">
        <f>IF(OR($D$18&gt;=3, $E$18&gt;=3, $F$18&gt;=3,$G$18&gt;=3), "Adja meg az adatokat!", "")</f>
        <v/>
      </c>
      <c r="I13" s="620"/>
      <c r="K13" s="769"/>
    </row>
    <row r="14" spans="1:11" ht="55.5" customHeight="1">
      <c r="A14" s="3"/>
      <c r="B14" s="770"/>
      <c r="C14" s="145" t="s">
        <v>277</v>
      </c>
      <c r="D14" s="147" t="str">
        <f>IF(OR($D$18&gt;=4, $E$18&gt;=4, $F$18&gt;=4,$G$18&gt;=4), "Adja meg az adatokat!", "")</f>
        <v/>
      </c>
      <c r="E14" s="147" t="str">
        <f t="shared" ref="E14:G14" si="0">IF(OR($D$18&gt;=4, $E$18&gt;=4, $F$18&gt;=4,$G$18&gt;=4), "Adja meg az adatokat!", "")</f>
        <v/>
      </c>
      <c r="F14" s="147" t="str">
        <f t="shared" si="0"/>
        <v/>
      </c>
      <c r="G14" s="147" t="str">
        <f t="shared" si="0"/>
        <v/>
      </c>
      <c r="I14" s="620"/>
      <c r="K14" s="769"/>
    </row>
    <row r="15" spans="1:11" ht="48.75" customHeight="1">
      <c r="A15" s="3"/>
      <c r="B15" s="770"/>
      <c r="C15" s="145" t="s">
        <v>278</v>
      </c>
      <c r="D15" s="147" t="str">
        <f>IF(OR($D$18&gt;=5, $E$18&gt;=5, $F$18&gt;=5,$G$18&gt;=5), "Adja meg az adatokat!", "")</f>
        <v/>
      </c>
      <c r="E15" s="147" t="str">
        <f t="shared" ref="E15:G15" si="1">IF(OR($D$18&gt;=5, $E$18&gt;=5, $F$18&gt;=5,$G$18&gt;=5), "Adja meg az adatokat!", "")</f>
        <v/>
      </c>
      <c r="F15" s="147" t="str">
        <f t="shared" si="1"/>
        <v/>
      </c>
      <c r="G15" s="147" t="str">
        <f t="shared" si="1"/>
        <v/>
      </c>
      <c r="I15" s="620"/>
      <c r="K15" s="769"/>
    </row>
    <row r="16" spans="1:11" ht="50.25" customHeight="1" thickBot="1">
      <c r="A16" s="3"/>
      <c r="B16" s="689"/>
      <c r="C16" s="145" t="s">
        <v>279</v>
      </c>
      <c r="D16" s="147" t="str">
        <f>IF(OR($D$18&gt;=6, $E$18&gt;=6, $F$18&gt;=6,$G$18&gt;=6), "Adja meg az adatokat!", "")</f>
        <v/>
      </c>
      <c r="E16" s="147" t="str">
        <f t="shared" ref="E16:G16" si="2">IF(OR($D$18&gt;=6, $E$18&gt;=6, $F$18&gt;=6,$G$18&gt;=6), "Adja meg az adatokat!", "")</f>
        <v/>
      </c>
      <c r="F16" s="147" t="str">
        <f t="shared" si="2"/>
        <v/>
      </c>
      <c r="G16" s="147" t="str">
        <f t="shared" si="2"/>
        <v/>
      </c>
      <c r="I16" s="620"/>
      <c r="K16" s="769"/>
    </row>
    <row r="17" spans="1:11" ht="21.75" customHeight="1" thickBot="1">
      <c r="A17" s="3"/>
      <c r="B17" s="728" t="s">
        <v>157</v>
      </c>
      <c r="C17" s="773"/>
      <c r="D17" s="144" t="s">
        <v>118</v>
      </c>
      <c r="E17" s="136" t="s">
        <v>125</v>
      </c>
      <c r="F17" s="136" t="s">
        <v>126</v>
      </c>
      <c r="G17" s="137" t="s">
        <v>127</v>
      </c>
      <c r="I17" s="620"/>
      <c r="K17" s="769"/>
    </row>
    <row r="18" spans="1:11" ht="21.75" customHeight="1" thickBot="1">
      <c r="A18" s="3"/>
      <c r="B18" s="774"/>
      <c r="C18" s="775"/>
      <c r="D18" s="150"/>
      <c r="E18" s="151"/>
      <c r="F18" s="151"/>
      <c r="G18" s="229"/>
      <c r="I18" s="621"/>
      <c r="K18" s="769"/>
    </row>
    <row r="19" spans="1:11" ht="8.25" customHeight="1" thickBot="1">
      <c r="A19" s="3"/>
      <c r="B19" s="31"/>
      <c r="G19" s="201"/>
      <c r="K19" s="769"/>
    </row>
    <row r="20" spans="1:11" ht="37.5" customHeight="1" thickBot="1">
      <c r="A20" s="3"/>
      <c r="B20" s="657" t="s">
        <v>229</v>
      </c>
      <c r="C20" s="771"/>
      <c r="D20" s="771"/>
      <c r="E20" s="771"/>
      <c r="F20" s="771"/>
      <c r="G20" s="772"/>
      <c r="I20" s="672" t="s">
        <v>1047</v>
      </c>
      <c r="K20" s="769"/>
    </row>
    <row r="21" spans="1:11" ht="35.25" customHeight="1" thickBot="1">
      <c r="A21" s="27">
        <v>1000</v>
      </c>
      <c r="B21" s="82" t="s">
        <v>0</v>
      </c>
      <c r="C21" s="83">
        <f>LEN(C22)</f>
        <v>0</v>
      </c>
      <c r="D21" s="776" t="str">
        <f>IF(C21&gt;A21,CONCATENATE("Karaktertúllépés! Kérjük, válaszát maximum ",A21," karakterben foglalja össze!"),CONCATENATE("Még beírható karakterek száma:   ",A21-C21))</f>
        <v>Még beírható karakterek száma:   1000</v>
      </c>
      <c r="E21" s="777"/>
      <c r="F21" s="777"/>
      <c r="G21" s="778"/>
      <c r="I21" s="620"/>
      <c r="K21" s="769"/>
    </row>
    <row r="22" spans="1:11" ht="273.75" customHeight="1" thickBot="1">
      <c r="A22" s="3"/>
      <c r="B22" s="131" t="s">
        <v>225</v>
      </c>
      <c r="C22" s="690"/>
      <c r="D22" s="678"/>
      <c r="E22" s="678"/>
      <c r="F22" s="678"/>
      <c r="G22" s="679"/>
      <c r="I22" s="620"/>
      <c r="K22" s="769"/>
    </row>
    <row r="23" spans="1:11" ht="21.75" customHeight="1" thickBot="1">
      <c r="A23" s="3"/>
      <c r="B23" s="685" t="str">
        <f>IF(C21=0, "Kötelező a kitöltés!", "")</f>
        <v>Kötelező a kitöltés!</v>
      </c>
      <c r="C23" s="686"/>
      <c r="D23" s="686"/>
      <c r="E23" s="686"/>
      <c r="F23" s="686"/>
      <c r="G23" s="687"/>
      <c r="I23" s="620"/>
      <c r="K23" s="769"/>
    </row>
    <row r="24" spans="1:11" ht="35.25" customHeight="1" thickBot="1">
      <c r="A24" s="27">
        <v>1000</v>
      </c>
      <c r="B24" s="77" t="s">
        <v>0</v>
      </c>
      <c r="C24" s="78">
        <f>LEN(C25)</f>
        <v>0</v>
      </c>
      <c r="D24" s="630" t="str">
        <f>IF(C24&gt;A24,CONCATENATE("Karaktertúllépés! Kérjük, válaszát maximum ",A24," karakterben foglalja össze!"),CONCATENATE("Még beírható karakterek száma:   ",A24-C24))</f>
        <v>Még beírható karakterek száma:   1000</v>
      </c>
      <c r="E24" s="742"/>
      <c r="F24" s="742"/>
      <c r="G24" s="631"/>
      <c r="I24" s="620"/>
      <c r="K24" s="769"/>
    </row>
    <row r="25" spans="1:11" ht="291.75" customHeight="1" thickBot="1">
      <c r="A25" s="3"/>
      <c r="B25" s="131" t="s">
        <v>254</v>
      </c>
      <c r="C25" s="690"/>
      <c r="D25" s="678"/>
      <c r="E25" s="678"/>
      <c r="F25" s="678"/>
      <c r="G25" s="679"/>
      <c r="I25" s="620"/>
      <c r="K25" s="769"/>
    </row>
    <row r="26" spans="1:11" ht="21.75" customHeight="1" thickBot="1">
      <c r="A26" s="3"/>
      <c r="B26" s="685" t="str">
        <f>IF(C24=0, "Kötelező a kitöltés!", "")</f>
        <v>Kötelező a kitöltés!</v>
      </c>
      <c r="C26" s="686"/>
      <c r="D26" s="686"/>
      <c r="E26" s="686"/>
      <c r="F26" s="686"/>
      <c r="G26" s="687"/>
      <c r="I26" s="620"/>
      <c r="K26" s="769"/>
    </row>
    <row r="27" spans="1:11" ht="35.25" customHeight="1" thickBot="1">
      <c r="A27" s="27">
        <v>1000</v>
      </c>
      <c r="B27" s="77" t="s">
        <v>0</v>
      </c>
      <c r="C27" s="78">
        <f>LEN(C28)</f>
        <v>0</v>
      </c>
      <c r="D27" s="630" t="str">
        <f>IF(C27&gt;A27,CONCATENATE("Karaktertúllépés! Kérjük, válaszát maximum ",A27," karakterben foglalja össze!"),CONCATENATE("Még beírható karakterek száma:   ",A27-C27))</f>
        <v>Még beírható karakterek száma:   1000</v>
      </c>
      <c r="E27" s="742"/>
      <c r="F27" s="742"/>
      <c r="G27" s="631"/>
      <c r="I27" s="620"/>
      <c r="K27" s="769"/>
    </row>
    <row r="28" spans="1:11" ht="309.75" customHeight="1" thickBot="1">
      <c r="A28" s="3"/>
      <c r="B28" s="131" t="s">
        <v>226</v>
      </c>
      <c r="C28" s="690"/>
      <c r="D28" s="678"/>
      <c r="E28" s="678"/>
      <c r="F28" s="678"/>
      <c r="G28" s="679"/>
      <c r="I28" s="620"/>
      <c r="K28" s="769"/>
    </row>
    <row r="29" spans="1:11" ht="21.75" customHeight="1" thickBot="1">
      <c r="A29" s="3"/>
      <c r="B29" s="685" t="str">
        <f>IF(C27=0, "Kötelező a kitöltés!", "")</f>
        <v>Kötelező a kitöltés!</v>
      </c>
      <c r="C29" s="686"/>
      <c r="D29" s="686"/>
      <c r="E29" s="686"/>
      <c r="F29" s="686"/>
      <c r="G29" s="687"/>
      <c r="I29" s="620"/>
      <c r="K29" s="769"/>
    </row>
    <row r="30" spans="1:11" ht="35.25" customHeight="1" thickBot="1">
      <c r="A30" s="27">
        <v>1000</v>
      </c>
      <c r="B30" s="77" t="s">
        <v>0</v>
      </c>
      <c r="C30" s="53">
        <f>LEN(C31)</f>
        <v>0</v>
      </c>
      <c r="D30" s="630" t="str">
        <f>IF(C30&gt;A30,CONCATENATE("Karaktertúllépés! Kérjük, válaszát maximum ",A30," karakterben foglalja össze!"),CONCATENATE("Még beírható karakterek száma:   ",A30-C30))</f>
        <v>Még beírható karakterek száma:   1000</v>
      </c>
      <c r="E30" s="742"/>
      <c r="F30" s="742"/>
      <c r="G30" s="631"/>
      <c r="I30" s="620"/>
      <c r="K30" s="769"/>
    </row>
    <row r="31" spans="1:11" ht="300.75" customHeight="1" thickBot="1">
      <c r="A31" s="3"/>
      <c r="B31" s="131" t="s">
        <v>227</v>
      </c>
      <c r="C31" s="690"/>
      <c r="D31" s="678"/>
      <c r="E31" s="678"/>
      <c r="F31" s="678"/>
      <c r="G31" s="679"/>
      <c r="I31" s="620"/>
      <c r="K31" s="769"/>
    </row>
    <row r="32" spans="1:11" ht="21.75" customHeight="1" thickBot="1">
      <c r="A32" s="3"/>
      <c r="B32" s="685" t="str">
        <f>IF(C30=0, "Kötelező a kitöltés!", "")</f>
        <v>Kötelező a kitöltés!</v>
      </c>
      <c r="C32" s="686"/>
      <c r="D32" s="686"/>
      <c r="E32" s="686"/>
      <c r="F32" s="686"/>
      <c r="G32" s="687"/>
      <c r="I32" s="620"/>
      <c r="K32" s="769"/>
    </row>
    <row r="33" spans="1:11" ht="35.25" customHeight="1" thickBot="1">
      <c r="A33" s="27">
        <v>1000</v>
      </c>
      <c r="B33" s="77" t="s">
        <v>0</v>
      </c>
      <c r="C33" s="78">
        <f>LEN(C34)</f>
        <v>0</v>
      </c>
      <c r="D33" s="630" t="str">
        <f>IF(C33&gt;A33,CONCATENATE("Karaktertúllépés! Kérjük, válaszát maximum ",A33," karakterben foglalja össze!"),CONCATENATE("Még beírható karakterek száma:   ",A33-C33))</f>
        <v>Még beírható karakterek száma:   1000</v>
      </c>
      <c r="E33" s="742"/>
      <c r="F33" s="742"/>
      <c r="G33" s="631"/>
      <c r="I33" s="620"/>
      <c r="K33" s="769"/>
    </row>
    <row r="34" spans="1:11" ht="48.75" customHeight="1" thickBot="1">
      <c r="A34" s="3"/>
      <c r="B34" s="688" t="s">
        <v>228</v>
      </c>
      <c r="C34" s="632"/>
      <c r="D34" s="779"/>
      <c r="E34" s="780"/>
      <c r="F34" s="795" t="s">
        <v>117</v>
      </c>
      <c r="G34" s="796"/>
      <c r="I34" s="620"/>
      <c r="K34" s="769"/>
    </row>
    <row r="35" spans="1:11" ht="17.25" customHeight="1">
      <c r="A35" s="3"/>
      <c r="B35" s="770"/>
      <c r="C35" s="781"/>
      <c r="D35" s="782"/>
      <c r="E35" s="783"/>
      <c r="F35" s="64" t="s">
        <v>161</v>
      </c>
      <c r="G35" s="352"/>
      <c r="I35" s="620"/>
      <c r="K35" s="769"/>
    </row>
    <row r="36" spans="1:11" s="3" customFormat="1" ht="16.5" customHeight="1">
      <c r="B36" s="770"/>
      <c r="C36" s="781"/>
      <c r="D36" s="782"/>
      <c r="E36" s="783"/>
      <c r="F36" s="64" t="s">
        <v>24</v>
      </c>
      <c r="G36" s="352"/>
      <c r="I36" s="620"/>
      <c r="K36" s="769"/>
    </row>
    <row r="37" spans="1:11" s="3" customFormat="1">
      <c r="B37" s="770"/>
      <c r="C37" s="781"/>
      <c r="D37" s="782"/>
      <c r="E37" s="783"/>
      <c r="F37" s="62" t="s">
        <v>25</v>
      </c>
      <c r="G37" s="352"/>
      <c r="I37" s="620"/>
      <c r="K37" s="769"/>
    </row>
    <row r="38" spans="1:11" s="3" customFormat="1">
      <c r="B38" s="770"/>
      <c r="C38" s="781"/>
      <c r="D38" s="782"/>
      <c r="E38" s="783"/>
      <c r="F38" s="62" t="s">
        <v>26</v>
      </c>
      <c r="G38" s="352"/>
      <c r="I38" s="620"/>
      <c r="K38" s="769"/>
    </row>
    <row r="39" spans="1:11" s="3" customFormat="1">
      <c r="B39" s="770"/>
      <c r="C39" s="781"/>
      <c r="D39" s="782"/>
      <c r="E39" s="783"/>
      <c r="F39" s="62" t="s">
        <v>27</v>
      </c>
      <c r="G39" s="352"/>
      <c r="I39" s="675"/>
      <c r="K39" s="769"/>
    </row>
    <row r="40" spans="1:11" s="3" customFormat="1">
      <c r="B40" s="770"/>
      <c r="C40" s="781"/>
      <c r="D40" s="782"/>
      <c r="E40" s="783"/>
      <c r="F40" s="62" t="s">
        <v>28</v>
      </c>
      <c r="G40" s="352"/>
      <c r="I40" s="675"/>
      <c r="K40" s="769"/>
    </row>
    <row r="41" spans="1:11" s="3" customFormat="1">
      <c r="B41" s="770"/>
      <c r="C41" s="781"/>
      <c r="D41" s="782"/>
      <c r="E41" s="783"/>
      <c r="F41" s="62" t="s">
        <v>1075</v>
      </c>
      <c r="G41" s="352"/>
      <c r="I41" s="675"/>
      <c r="K41" s="769"/>
    </row>
    <row r="42" spans="1:11" s="3" customFormat="1">
      <c r="B42" s="770"/>
      <c r="C42" s="781"/>
      <c r="D42" s="782"/>
      <c r="E42" s="783"/>
      <c r="F42" s="62" t="s">
        <v>29</v>
      </c>
      <c r="G42" s="352"/>
      <c r="I42" s="675"/>
      <c r="K42" s="769"/>
    </row>
    <row r="43" spans="1:11" s="3" customFormat="1">
      <c r="B43" s="770"/>
      <c r="C43" s="781"/>
      <c r="D43" s="782"/>
      <c r="E43" s="783"/>
      <c r="F43" s="62" t="s">
        <v>30</v>
      </c>
      <c r="G43" s="352"/>
      <c r="I43" s="675"/>
      <c r="K43" s="769"/>
    </row>
    <row r="44" spans="1:11" s="3" customFormat="1">
      <c r="B44" s="770"/>
      <c r="C44" s="781"/>
      <c r="D44" s="782"/>
      <c r="E44" s="783"/>
      <c r="F44" s="62" t="s">
        <v>31</v>
      </c>
      <c r="G44" s="352"/>
      <c r="I44" s="675"/>
      <c r="K44" s="769"/>
    </row>
    <row r="45" spans="1:11" s="3" customFormat="1">
      <c r="B45" s="770"/>
      <c r="C45" s="781"/>
      <c r="D45" s="782"/>
      <c r="E45" s="783"/>
      <c r="F45" s="62" t="s">
        <v>32</v>
      </c>
      <c r="G45" s="352"/>
      <c r="I45" s="675"/>
      <c r="K45" s="769"/>
    </row>
    <row r="46" spans="1:11" s="3" customFormat="1">
      <c r="B46" s="770"/>
      <c r="C46" s="781"/>
      <c r="D46" s="782"/>
      <c r="E46" s="783"/>
      <c r="F46" s="62" t="s">
        <v>33</v>
      </c>
      <c r="G46" s="352"/>
      <c r="I46" s="675"/>
      <c r="K46" s="769"/>
    </row>
    <row r="47" spans="1:11" s="3" customFormat="1">
      <c r="B47" s="770"/>
      <c r="C47" s="781"/>
      <c r="D47" s="782"/>
      <c r="E47" s="783"/>
      <c r="F47" s="62" t="s">
        <v>34</v>
      </c>
      <c r="G47" s="352"/>
      <c r="I47" s="675"/>
      <c r="K47" s="769"/>
    </row>
    <row r="48" spans="1:11" s="3" customFormat="1">
      <c r="B48" s="770"/>
      <c r="C48" s="781"/>
      <c r="D48" s="782"/>
      <c r="E48" s="783"/>
      <c r="F48" s="62" t="s">
        <v>35</v>
      </c>
      <c r="G48" s="352"/>
      <c r="I48" s="675"/>
      <c r="K48" s="769"/>
    </row>
    <row r="49" spans="1:11" s="3" customFormat="1" ht="15.75" thickBot="1">
      <c r="B49" s="689"/>
      <c r="C49" s="784"/>
      <c r="D49" s="785"/>
      <c r="E49" s="786"/>
      <c r="F49" s="63" t="s">
        <v>36</v>
      </c>
      <c r="G49" s="352"/>
      <c r="I49" s="676"/>
      <c r="K49" s="769"/>
    </row>
    <row r="50" spans="1:11" ht="21.75" customHeight="1" thickBot="1">
      <c r="A50" s="3"/>
      <c r="B50" s="685" t="str">
        <f>IF(C33=0, "Kötelező a kitöltés!", "")</f>
        <v>Kötelező a kitöltés!</v>
      </c>
      <c r="C50" s="686"/>
      <c r="D50" s="686"/>
      <c r="E50" s="686"/>
      <c r="F50" s="686"/>
      <c r="G50" s="687"/>
    </row>
  </sheetData>
  <sheetProtection formatCells="0" formatRows="0"/>
  <mergeCells count="32">
    <mergeCell ref="B50:G50"/>
    <mergeCell ref="B34:B49"/>
    <mergeCell ref="B1:G1"/>
    <mergeCell ref="C8:G8"/>
    <mergeCell ref="D7:G7"/>
    <mergeCell ref="D3:G3"/>
    <mergeCell ref="B2:G2"/>
    <mergeCell ref="F34:G34"/>
    <mergeCell ref="C4:G5"/>
    <mergeCell ref="B4:B5"/>
    <mergeCell ref="B6:G6"/>
    <mergeCell ref="B9:G9"/>
    <mergeCell ref="B23:G23"/>
    <mergeCell ref="B26:G26"/>
    <mergeCell ref="B29:G29"/>
    <mergeCell ref="B32:G32"/>
    <mergeCell ref="I20:I49"/>
    <mergeCell ref="K2:K49"/>
    <mergeCell ref="I2:I18"/>
    <mergeCell ref="B10:B16"/>
    <mergeCell ref="B20:G20"/>
    <mergeCell ref="D33:G33"/>
    <mergeCell ref="B17:C18"/>
    <mergeCell ref="D21:G21"/>
    <mergeCell ref="C22:G22"/>
    <mergeCell ref="D30:G30"/>
    <mergeCell ref="C31:G31"/>
    <mergeCell ref="D24:G24"/>
    <mergeCell ref="C25:G25"/>
    <mergeCell ref="D27:G27"/>
    <mergeCell ref="C28:G28"/>
    <mergeCell ref="C34:E49"/>
  </mergeCells>
  <conditionalFormatting sqref="D3">
    <cfRule type="expression" dxfId="50" priority="47">
      <formula>C3&gt;A3</formula>
    </cfRule>
  </conditionalFormatting>
  <conditionalFormatting sqref="D7">
    <cfRule type="expression" dxfId="49" priority="48">
      <formula>C7&gt;A7</formula>
    </cfRule>
  </conditionalFormatting>
  <conditionalFormatting sqref="D21">
    <cfRule type="expression" dxfId="48" priority="35">
      <formula>C21&gt;A21</formula>
    </cfRule>
  </conditionalFormatting>
  <conditionalFormatting sqref="D24">
    <cfRule type="expression" dxfId="47" priority="34">
      <formula>C24&gt;A24</formula>
    </cfRule>
  </conditionalFormatting>
  <conditionalFormatting sqref="D27">
    <cfRule type="expression" dxfId="46" priority="33">
      <formula>C27&gt;A27</formula>
    </cfRule>
  </conditionalFormatting>
  <conditionalFormatting sqref="D30">
    <cfRule type="expression" dxfId="45" priority="32">
      <formula>C30&gt;A30</formula>
    </cfRule>
  </conditionalFormatting>
  <conditionalFormatting sqref="D33">
    <cfRule type="expression" dxfId="44" priority="31">
      <formula>C33&gt;A33</formula>
    </cfRule>
  </conditionalFormatting>
  <conditionalFormatting sqref="C4:G5">
    <cfRule type="expression" dxfId="43" priority="30">
      <formula>$C$4=""</formula>
    </cfRule>
  </conditionalFormatting>
  <conditionalFormatting sqref="C8:G8">
    <cfRule type="expression" dxfId="42" priority="28">
      <formula>$C$8=""</formula>
    </cfRule>
  </conditionalFormatting>
  <conditionalFormatting sqref="D11">
    <cfRule type="expression" dxfId="41" priority="27">
      <formula>$D$11=""</formula>
    </cfRule>
  </conditionalFormatting>
  <conditionalFormatting sqref="E11">
    <cfRule type="expression" dxfId="40" priority="26">
      <formula>$E$11=""</formula>
    </cfRule>
  </conditionalFormatting>
  <conditionalFormatting sqref="F11">
    <cfRule type="expression" dxfId="39" priority="25">
      <formula>$F$11=""</formula>
    </cfRule>
  </conditionalFormatting>
  <conditionalFormatting sqref="D18">
    <cfRule type="expression" dxfId="38" priority="24">
      <formula>$D$18=""</formula>
    </cfRule>
  </conditionalFormatting>
  <conditionalFormatting sqref="E18">
    <cfRule type="expression" dxfId="37" priority="23">
      <formula>$E$18=""</formula>
    </cfRule>
  </conditionalFormatting>
  <conditionalFormatting sqref="F18">
    <cfRule type="expression" dxfId="36" priority="22">
      <formula>$F$18=""</formula>
    </cfRule>
  </conditionalFormatting>
  <conditionalFormatting sqref="G18">
    <cfRule type="expression" dxfId="35" priority="21">
      <formula>$G$18=""</formula>
    </cfRule>
  </conditionalFormatting>
  <conditionalFormatting sqref="D12:G16">
    <cfRule type="expression" dxfId="34" priority="20">
      <formula>D12="Adja meg az adatokat!"</formula>
    </cfRule>
  </conditionalFormatting>
  <conditionalFormatting sqref="D13">
    <cfRule type="expression" dxfId="33" priority="19">
      <formula>$D$13="Adja meg az adatokat!"</formula>
    </cfRule>
  </conditionalFormatting>
  <conditionalFormatting sqref="E12">
    <cfRule type="expression" dxfId="32" priority="16">
      <formula>$E$12="Adja meg az adatokat!"</formula>
    </cfRule>
  </conditionalFormatting>
  <conditionalFormatting sqref="F12">
    <cfRule type="expression" dxfId="31" priority="15">
      <formula>$F$12="Adja meg az adatokat!"</formula>
    </cfRule>
  </conditionalFormatting>
  <conditionalFormatting sqref="G12">
    <cfRule type="expression" dxfId="30" priority="14">
      <formula>$G$12="Adja meg az adatokat!"</formula>
    </cfRule>
  </conditionalFormatting>
  <conditionalFormatting sqref="E13">
    <cfRule type="expression" dxfId="29" priority="13">
      <formula>$E$13="Adja meg az adatokat!"</formula>
    </cfRule>
  </conditionalFormatting>
  <conditionalFormatting sqref="F13">
    <cfRule type="expression" dxfId="28" priority="12">
      <formula>$F$13="Adja meg az adatokat!"</formula>
    </cfRule>
  </conditionalFormatting>
  <conditionalFormatting sqref="G13">
    <cfRule type="expression" dxfId="27" priority="11">
      <formula>$G$13="Adja meg az adatokat!"</formula>
    </cfRule>
  </conditionalFormatting>
  <conditionalFormatting sqref="C22:G22">
    <cfRule type="expression" dxfId="26" priority="10">
      <formula>$C$22=""</formula>
    </cfRule>
  </conditionalFormatting>
  <conditionalFormatting sqref="C25:G25">
    <cfRule type="expression" dxfId="25" priority="9">
      <formula>$C$25=""</formula>
    </cfRule>
  </conditionalFormatting>
  <conditionalFormatting sqref="C28:G28">
    <cfRule type="expression" dxfId="24" priority="8">
      <formula>$C$28=""</formula>
    </cfRule>
  </conditionalFormatting>
  <conditionalFormatting sqref="C31:G31">
    <cfRule type="expression" dxfId="23" priority="7">
      <formula>$C$31=""</formula>
    </cfRule>
  </conditionalFormatting>
  <conditionalFormatting sqref="C34:E49">
    <cfRule type="expression" dxfId="22" priority="6">
      <formula>$C$34=""</formula>
    </cfRule>
  </conditionalFormatting>
  <conditionalFormatting sqref="D14:G14">
    <cfRule type="expression" dxfId="21" priority="5">
      <formula>$D$14="Adja meg az adatokat!"</formula>
    </cfRule>
  </conditionalFormatting>
  <conditionalFormatting sqref="E14">
    <cfRule type="expression" dxfId="20" priority="4">
      <formula>$E$14="Adja meg az adatokat!"</formula>
    </cfRule>
  </conditionalFormatting>
  <conditionalFormatting sqref="F14">
    <cfRule type="expression" dxfId="19" priority="3">
      <formula>$F$14="Adja meg az adatokat!"</formula>
    </cfRule>
  </conditionalFormatting>
  <conditionalFormatting sqref="G14">
    <cfRule type="expression" dxfId="18" priority="2">
      <formula>$G$14="Adja meg az adatokat!"</formula>
    </cfRule>
  </conditionalFormatting>
  <conditionalFormatting sqref="G35:G49">
    <cfRule type="expression" dxfId="17" priority="1">
      <formula>$G35=""</formula>
    </cfRule>
  </conditionalFormatting>
  <dataValidations count="1">
    <dataValidation type="decimal" operator="greaterThanOrEqual" allowBlank="1" showInputMessage="1" showErrorMessage="1" sqref="D18:G18">
      <formula1>0</formula1>
    </dataValidation>
  </dataValidations>
  <printOptions horizontalCentered="1" verticalCentered="1"/>
  <pageMargins left="0.23622047244094491" right="0.23622047244094491" top="0.74803149606299213" bottom="0.94488188976377963" header="0.31496062992125984" footer="0.31496062992125984"/>
  <pageSetup paperSize="9" scale="20"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3" manualBreakCount="3">
    <brk id="9" min="1" max="6" man="1"/>
    <brk id="23" min="1" max="6" man="1"/>
    <brk id="30"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belso!$AH$5:$AH$6</xm:f>
          </x14:formula1>
          <xm:sqref>G35:G49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rgb="FFFFC000"/>
    <pageSetUpPr fitToPage="1"/>
  </sheetPr>
  <dimension ref="A1:S49"/>
  <sheetViews>
    <sheetView view="pageBreakPreview" zoomScale="55" zoomScaleNormal="70" zoomScaleSheetLayoutView="55" zoomScalePageLayoutView="20" workbookViewId="0">
      <selection activeCell="C11" sqref="C11"/>
    </sheetView>
  </sheetViews>
  <sheetFormatPr defaultColWidth="9.140625" defaultRowHeight="25.5"/>
  <cols>
    <col min="1" max="1" width="3.42578125" style="3" customWidth="1"/>
    <col min="2" max="2" width="41.7109375" style="25" customWidth="1"/>
    <col min="3" max="9" width="17.28515625" style="3" customWidth="1"/>
    <col min="10" max="12" width="17.28515625" style="5" customWidth="1"/>
    <col min="13" max="14" width="17.28515625" style="3" customWidth="1"/>
    <col min="15" max="15" width="24.42578125" style="3" customWidth="1"/>
    <col min="16" max="16" width="5.7109375" style="3" customWidth="1"/>
    <col min="17" max="17" width="140.5703125" style="3" customWidth="1"/>
    <col min="18" max="18" width="3.42578125" style="3" customWidth="1"/>
    <col min="19" max="19" width="80.85546875" style="3" hidden="1" customWidth="1"/>
    <col min="20" max="16384" width="9.140625" style="3"/>
  </cols>
  <sheetData>
    <row r="1" spans="1:19" ht="137.25" customHeight="1" thickBot="1">
      <c r="B1" s="627" t="s">
        <v>230</v>
      </c>
      <c r="C1" s="628"/>
      <c r="D1" s="628"/>
      <c r="E1" s="628"/>
      <c r="F1" s="628"/>
      <c r="G1" s="628"/>
      <c r="H1" s="628"/>
      <c r="I1" s="628"/>
      <c r="J1" s="628"/>
      <c r="K1" s="628"/>
      <c r="L1" s="628"/>
      <c r="M1" s="628"/>
      <c r="N1" s="628"/>
      <c r="O1" s="629"/>
      <c r="Q1" s="68" t="s">
        <v>144</v>
      </c>
      <c r="S1" s="70" t="s">
        <v>135</v>
      </c>
    </row>
    <row r="2" spans="1:19" ht="99.75" customHeight="1" thickBot="1">
      <c r="B2" s="657" t="s">
        <v>231</v>
      </c>
      <c r="C2" s="804"/>
      <c r="D2" s="804"/>
      <c r="E2" s="804"/>
      <c r="F2" s="804"/>
      <c r="G2" s="804"/>
      <c r="H2" s="804"/>
      <c r="I2" s="804"/>
      <c r="J2" s="804"/>
      <c r="K2" s="804"/>
      <c r="L2" s="804"/>
      <c r="M2" s="804"/>
      <c r="N2" s="804"/>
      <c r="O2" s="805"/>
      <c r="Q2" s="672" t="s">
        <v>1004</v>
      </c>
      <c r="S2" s="666" t="s">
        <v>308</v>
      </c>
    </row>
    <row r="3" spans="1:19" ht="32.25" customHeight="1" thickBot="1">
      <c r="A3" s="27">
        <v>3000</v>
      </c>
      <c r="B3" s="77" t="s">
        <v>0</v>
      </c>
      <c r="C3" s="53">
        <f>LEN(B4)</f>
        <v>0</v>
      </c>
      <c r="D3" s="630" t="str">
        <f>IF(C3&gt;A3,CONCATENATE("Karaktertúllépés! Kérjük, válaszát maximum ",A3," karakterben foglalja össze!")*232,CONCATENATE("Még beírható karakterek száma:   ",A3-C3))</f>
        <v>Még beírható karakterek száma:   3000</v>
      </c>
      <c r="E3" s="742"/>
      <c r="F3" s="742"/>
      <c r="G3" s="742"/>
      <c r="H3" s="742"/>
      <c r="I3" s="742"/>
      <c r="J3" s="742"/>
      <c r="K3" s="742"/>
      <c r="L3" s="742"/>
      <c r="M3" s="742"/>
      <c r="N3" s="742"/>
      <c r="O3" s="631"/>
      <c r="Q3" s="620"/>
      <c r="S3" s="745"/>
    </row>
    <row r="4" spans="1:19" ht="277.5" customHeight="1">
      <c r="B4" s="806"/>
      <c r="C4" s="807"/>
      <c r="D4" s="807"/>
      <c r="E4" s="807"/>
      <c r="F4" s="807"/>
      <c r="G4" s="807"/>
      <c r="H4" s="807"/>
      <c r="I4" s="807"/>
      <c r="J4" s="807"/>
      <c r="K4" s="807"/>
      <c r="L4" s="807"/>
      <c r="M4" s="807"/>
      <c r="N4" s="807"/>
      <c r="O4" s="808"/>
      <c r="Q4" s="620"/>
      <c r="S4" s="746"/>
    </row>
    <row r="5" spans="1:19" ht="199.5" customHeight="1">
      <c r="B5" s="806"/>
      <c r="C5" s="807"/>
      <c r="D5" s="807"/>
      <c r="E5" s="807"/>
      <c r="F5" s="807"/>
      <c r="G5" s="807"/>
      <c r="H5" s="807"/>
      <c r="I5" s="807"/>
      <c r="J5" s="807"/>
      <c r="K5" s="807"/>
      <c r="L5" s="807"/>
      <c r="M5" s="807"/>
      <c r="N5" s="807"/>
      <c r="O5" s="808"/>
      <c r="Q5" s="620"/>
      <c r="S5" s="746"/>
    </row>
    <row r="6" spans="1:19" ht="172.5" customHeight="1" thickBot="1">
      <c r="B6" s="809"/>
      <c r="C6" s="810"/>
      <c r="D6" s="810"/>
      <c r="E6" s="810"/>
      <c r="F6" s="810"/>
      <c r="G6" s="810"/>
      <c r="H6" s="810"/>
      <c r="I6" s="810"/>
      <c r="J6" s="810"/>
      <c r="K6" s="810"/>
      <c r="L6" s="810"/>
      <c r="M6" s="810"/>
      <c r="N6" s="810"/>
      <c r="O6" s="811"/>
      <c r="Q6" s="620"/>
      <c r="S6" s="747"/>
    </row>
    <row r="7" spans="1:19" ht="24.75" customHeight="1" thickBot="1">
      <c r="B7" s="828" t="str">
        <f>IF(C3=0, "Kötelező a kitöltés!", "")</f>
        <v>Kötelező a kitöltés!</v>
      </c>
      <c r="C7" s="829"/>
      <c r="D7" s="829"/>
      <c r="E7" s="829"/>
      <c r="F7" s="829"/>
      <c r="G7" s="829"/>
      <c r="H7" s="829"/>
      <c r="I7" s="829"/>
      <c r="J7" s="829"/>
      <c r="K7" s="829"/>
      <c r="L7" s="829"/>
      <c r="M7" s="829"/>
      <c r="N7" s="829"/>
      <c r="O7" s="830"/>
      <c r="Q7" s="620"/>
      <c r="S7" s="747"/>
    </row>
    <row r="8" spans="1:19" ht="42.75" customHeight="1" thickBot="1">
      <c r="B8" s="728" t="s">
        <v>1003</v>
      </c>
      <c r="C8" s="826"/>
      <c r="D8" s="826"/>
      <c r="E8" s="826"/>
      <c r="F8" s="826"/>
      <c r="G8" s="826"/>
      <c r="H8" s="826"/>
      <c r="I8" s="826"/>
      <c r="J8" s="826"/>
      <c r="K8" s="826"/>
      <c r="L8" s="826"/>
      <c r="M8" s="826"/>
      <c r="N8" s="826"/>
      <c r="O8" s="827"/>
      <c r="Q8" s="675"/>
      <c r="S8" s="747"/>
    </row>
    <row r="9" spans="1:19" ht="36.75" customHeight="1" thickBot="1">
      <c r="B9" s="130" t="s">
        <v>234</v>
      </c>
      <c r="C9" s="359" t="s">
        <v>1117</v>
      </c>
      <c r="D9" s="359" t="s">
        <v>1117</v>
      </c>
      <c r="E9" s="359" t="s">
        <v>1117</v>
      </c>
      <c r="F9" s="359" t="s">
        <v>1117</v>
      </c>
      <c r="G9" s="359" t="s">
        <v>1117</v>
      </c>
      <c r="H9" s="359" t="s">
        <v>1117</v>
      </c>
      <c r="I9" s="359" t="s">
        <v>1117</v>
      </c>
      <c r="J9" s="359" t="s">
        <v>1117</v>
      </c>
      <c r="K9" s="359" t="s">
        <v>1117</v>
      </c>
      <c r="L9" s="359" t="s">
        <v>1117</v>
      </c>
      <c r="M9" s="359" t="s">
        <v>1117</v>
      </c>
      <c r="N9" s="359" t="s">
        <v>1117</v>
      </c>
      <c r="O9" s="152" t="s">
        <v>22</v>
      </c>
      <c r="Q9" s="675"/>
      <c r="S9" s="667"/>
    </row>
    <row r="10" spans="1:19" ht="33.75" customHeight="1">
      <c r="B10" s="355"/>
      <c r="C10" s="239"/>
      <c r="D10" s="240"/>
      <c r="E10" s="240"/>
      <c r="F10" s="240"/>
      <c r="G10" s="240"/>
      <c r="H10" s="240"/>
      <c r="I10" s="240"/>
      <c r="J10" s="240"/>
      <c r="K10" s="240"/>
      <c r="L10" s="240"/>
      <c r="M10" s="240"/>
      <c r="N10" s="241"/>
      <c r="O10" s="242">
        <f>SUM(C10:N10)</f>
        <v>0</v>
      </c>
      <c r="Q10" s="675"/>
      <c r="S10" s="667"/>
    </row>
    <row r="11" spans="1:19" ht="43.5" customHeight="1">
      <c r="B11" s="230"/>
      <c r="C11" s="243"/>
      <c r="D11" s="244"/>
      <c r="E11" s="244"/>
      <c r="F11" s="244"/>
      <c r="G11" s="244"/>
      <c r="H11" s="244"/>
      <c r="I11" s="244"/>
      <c r="J11" s="244"/>
      <c r="K11" s="244"/>
      <c r="L11" s="244"/>
      <c r="M11" s="244"/>
      <c r="N11" s="245"/>
      <c r="O11" s="246">
        <f>SUM(C11:N11)</f>
        <v>0</v>
      </c>
      <c r="Q11" s="675"/>
      <c r="S11" s="667"/>
    </row>
    <row r="12" spans="1:19" ht="43.5" customHeight="1">
      <c r="B12" s="230"/>
      <c r="C12" s="243"/>
      <c r="D12" s="244"/>
      <c r="E12" s="244"/>
      <c r="F12" s="244"/>
      <c r="G12" s="244"/>
      <c r="H12" s="244"/>
      <c r="I12" s="244"/>
      <c r="J12" s="244"/>
      <c r="K12" s="244"/>
      <c r="L12" s="244"/>
      <c r="M12" s="244"/>
      <c r="N12" s="245"/>
      <c r="O12" s="246">
        <f t="shared" ref="O12:O13" si="0">SUM(C12:N12)</f>
        <v>0</v>
      </c>
      <c r="Q12" s="675"/>
      <c r="S12" s="667"/>
    </row>
    <row r="13" spans="1:19" ht="43.5" customHeight="1">
      <c r="B13" s="230"/>
      <c r="C13" s="243"/>
      <c r="D13" s="244"/>
      <c r="E13" s="244"/>
      <c r="F13" s="244"/>
      <c r="G13" s="244"/>
      <c r="H13" s="244"/>
      <c r="I13" s="244"/>
      <c r="J13" s="244"/>
      <c r="K13" s="244"/>
      <c r="L13" s="244"/>
      <c r="M13" s="244"/>
      <c r="N13" s="245"/>
      <c r="O13" s="246">
        <f t="shared" si="0"/>
        <v>0</v>
      </c>
      <c r="Q13" s="675"/>
      <c r="S13" s="667"/>
    </row>
    <row r="14" spans="1:19" ht="43.5" customHeight="1">
      <c r="B14" s="230"/>
      <c r="C14" s="243"/>
      <c r="D14" s="244"/>
      <c r="E14" s="244"/>
      <c r="F14" s="244"/>
      <c r="G14" s="244"/>
      <c r="H14" s="244"/>
      <c r="I14" s="244"/>
      <c r="J14" s="244"/>
      <c r="K14" s="244"/>
      <c r="L14" s="244"/>
      <c r="M14" s="244"/>
      <c r="N14" s="245"/>
      <c r="O14" s="246">
        <f>SUM(C14:N14)</f>
        <v>0</v>
      </c>
      <c r="Q14" s="675"/>
      <c r="S14" s="667"/>
    </row>
    <row r="15" spans="1:19" ht="43.5" customHeight="1">
      <c r="B15" s="231"/>
      <c r="C15" s="247"/>
      <c r="D15" s="248"/>
      <c r="E15" s="248"/>
      <c r="F15" s="248"/>
      <c r="G15" s="248"/>
      <c r="H15" s="248"/>
      <c r="I15" s="248"/>
      <c r="J15" s="248"/>
      <c r="K15" s="248"/>
      <c r="L15" s="248"/>
      <c r="M15" s="248"/>
      <c r="N15" s="249"/>
      <c r="O15" s="246">
        <f>SUM(C15:N15)</f>
        <v>0</v>
      </c>
      <c r="Q15" s="675"/>
      <c r="S15" s="667"/>
    </row>
    <row r="16" spans="1:19" ht="43.5" customHeight="1" thickBot="1">
      <c r="B16" s="231"/>
      <c r="C16" s="247"/>
      <c r="D16" s="248"/>
      <c r="E16" s="248"/>
      <c r="F16" s="248"/>
      <c r="G16" s="248"/>
      <c r="H16" s="248"/>
      <c r="I16" s="248"/>
      <c r="J16" s="248"/>
      <c r="K16" s="248"/>
      <c r="L16" s="248"/>
      <c r="M16" s="248"/>
      <c r="N16" s="249"/>
      <c r="O16" s="250">
        <f>SUM(C16:N16)</f>
        <v>0</v>
      </c>
      <c r="Q16" s="675"/>
      <c r="S16" s="667"/>
    </row>
    <row r="17" spans="1:19" ht="39" customHeight="1" thickBot="1">
      <c r="B17" s="130" t="s">
        <v>22</v>
      </c>
      <c r="C17" s="251">
        <f>SUM(C10:C16)</f>
        <v>0</v>
      </c>
      <c r="D17" s="252">
        <f t="shared" ref="D17:N17" si="1">SUM(D10:D16)</f>
        <v>0</v>
      </c>
      <c r="E17" s="252">
        <f t="shared" si="1"/>
        <v>0</v>
      </c>
      <c r="F17" s="252">
        <f t="shared" si="1"/>
        <v>0</v>
      </c>
      <c r="G17" s="252">
        <f t="shared" si="1"/>
        <v>0</v>
      </c>
      <c r="H17" s="252">
        <f t="shared" si="1"/>
        <v>0</v>
      </c>
      <c r="I17" s="252">
        <f t="shared" si="1"/>
        <v>0</v>
      </c>
      <c r="J17" s="252">
        <f t="shared" si="1"/>
        <v>0</v>
      </c>
      <c r="K17" s="252">
        <f t="shared" si="1"/>
        <v>0</v>
      </c>
      <c r="L17" s="252">
        <f t="shared" si="1"/>
        <v>0</v>
      </c>
      <c r="M17" s="252">
        <f t="shared" si="1"/>
        <v>0</v>
      </c>
      <c r="N17" s="253">
        <f t="shared" si="1"/>
        <v>0</v>
      </c>
      <c r="O17" s="254">
        <f>SUM(C17:N17)</f>
        <v>0</v>
      </c>
      <c r="Q17" s="675"/>
      <c r="S17" s="667"/>
    </row>
    <row r="18" spans="1:19" ht="44.25" customHeight="1" thickBot="1">
      <c r="B18" s="728" t="s">
        <v>1005</v>
      </c>
      <c r="C18" s="826"/>
      <c r="D18" s="826"/>
      <c r="E18" s="826"/>
      <c r="F18" s="826"/>
      <c r="G18" s="826"/>
      <c r="H18" s="826"/>
      <c r="I18" s="826"/>
      <c r="J18" s="826"/>
      <c r="K18" s="826"/>
      <c r="L18" s="826"/>
      <c r="M18" s="826"/>
      <c r="N18" s="826"/>
      <c r="O18" s="827"/>
      <c r="Q18" s="675"/>
      <c r="S18" s="667"/>
    </row>
    <row r="19" spans="1:19" ht="24" customHeight="1" thickBot="1">
      <c r="B19" s="130" t="s">
        <v>235</v>
      </c>
      <c r="C19" s="824" t="s">
        <v>118</v>
      </c>
      <c r="D19" s="724"/>
      <c r="E19" s="724"/>
      <c r="F19" s="724"/>
      <c r="G19" s="724" t="s">
        <v>125</v>
      </c>
      <c r="H19" s="724"/>
      <c r="I19" s="724"/>
      <c r="J19" s="724" t="s">
        <v>126</v>
      </c>
      <c r="K19" s="724"/>
      <c r="L19" s="724"/>
      <c r="M19" s="724" t="s">
        <v>127</v>
      </c>
      <c r="N19" s="724"/>
      <c r="O19" s="825"/>
      <c r="Q19" s="675"/>
      <c r="S19" s="667"/>
    </row>
    <row r="20" spans="1:19" ht="39.75" customHeight="1">
      <c r="B20" s="357">
        <f>B10</f>
        <v>0</v>
      </c>
      <c r="C20" s="820">
        <f>O10</f>
        <v>0</v>
      </c>
      <c r="D20" s="821"/>
      <c r="E20" s="821"/>
      <c r="F20" s="821"/>
      <c r="G20" s="831"/>
      <c r="H20" s="831"/>
      <c r="I20" s="831"/>
      <c r="J20" s="831"/>
      <c r="K20" s="831"/>
      <c r="L20" s="831"/>
      <c r="M20" s="831"/>
      <c r="N20" s="831"/>
      <c r="O20" s="832"/>
      <c r="Q20" s="675"/>
      <c r="S20" s="667"/>
    </row>
    <row r="21" spans="1:19" ht="33.75" customHeight="1">
      <c r="B21" s="357">
        <f>B11</f>
        <v>0</v>
      </c>
      <c r="C21" s="820">
        <f t="shared" ref="C21:C25" si="2">O11</f>
        <v>0</v>
      </c>
      <c r="D21" s="821"/>
      <c r="E21" s="821"/>
      <c r="F21" s="821"/>
      <c r="G21" s="816"/>
      <c r="H21" s="816"/>
      <c r="I21" s="816"/>
      <c r="J21" s="816"/>
      <c r="K21" s="816"/>
      <c r="L21" s="816"/>
      <c r="M21" s="816"/>
      <c r="N21" s="816"/>
      <c r="O21" s="822"/>
      <c r="Q21" s="675"/>
      <c r="S21" s="667"/>
    </row>
    <row r="22" spans="1:19" ht="33.75" customHeight="1">
      <c r="B22" s="357">
        <f t="shared" ref="B22:B24" si="3">B12</f>
        <v>0</v>
      </c>
      <c r="C22" s="820">
        <f t="shared" si="2"/>
        <v>0</v>
      </c>
      <c r="D22" s="821"/>
      <c r="E22" s="821"/>
      <c r="F22" s="821"/>
      <c r="G22" s="816"/>
      <c r="H22" s="816"/>
      <c r="I22" s="816"/>
      <c r="J22" s="816"/>
      <c r="K22" s="816"/>
      <c r="L22" s="816"/>
      <c r="M22" s="816"/>
      <c r="N22" s="816"/>
      <c r="O22" s="822"/>
      <c r="Q22" s="675"/>
      <c r="S22" s="667"/>
    </row>
    <row r="23" spans="1:19" ht="33.75" customHeight="1">
      <c r="B23" s="357">
        <f t="shared" si="3"/>
        <v>0</v>
      </c>
      <c r="C23" s="820">
        <f t="shared" si="2"/>
        <v>0</v>
      </c>
      <c r="D23" s="821"/>
      <c r="E23" s="821"/>
      <c r="F23" s="821"/>
      <c r="G23" s="816"/>
      <c r="H23" s="816"/>
      <c r="I23" s="816"/>
      <c r="J23" s="816"/>
      <c r="K23" s="816"/>
      <c r="L23" s="816"/>
      <c r="M23" s="816"/>
      <c r="N23" s="816"/>
      <c r="O23" s="822"/>
      <c r="Q23" s="675"/>
      <c r="S23" s="667"/>
    </row>
    <row r="24" spans="1:19" ht="33.75" customHeight="1">
      <c r="B24" s="357">
        <f t="shared" si="3"/>
        <v>0</v>
      </c>
      <c r="C24" s="820">
        <f t="shared" si="2"/>
        <v>0</v>
      </c>
      <c r="D24" s="821"/>
      <c r="E24" s="821"/>
      <c r="F24" s="821"/>
      <c r="G24" s="816"/>
      <c r="H24" s="816"/>
      <c r="I24" s="816"/>
      <c r="J24" s="816"/>
      <c r="K24" s="816"/>
      <c r="L24" s="816"/>
      <c r="M24" s="816"/>
      <c r="N24" s="816"/>
      <c r="O24" s="822"/>
      <c r="Q24" s="675"/>
      <c r="S24" s="667"/>
    </row>
    <row r="25" spans="1:19" ht="33.75" customHeight="1">
      <c r="B25" s="357">
        <f>B15</f>
        <v>0</v>
      </c>
      <c r="C25" s="820">
        <f t="shared" si="2"/>
        <v>0</v>
      </c>
      <c r="D25" s="821"/>
      <c r="E25" s="821"/>
      <c r="F25" s="821"/>
      <c r="G25" s="816"/>
      <c r="H25" s="816"/>
      <c r="I25" s="816"/>
      <c r="J25" s="816"/>
      <c r="K25" s="816"/>
      <c r="L25" s="816"/>
      <c r="M25" s="816"/>
      <c r="N25" s="816"/>
      <c r="O25" s="822"/>
      <c r="Q25" s="675"/>
      <c r="S25" s="667"/>
    </row>
    <row r="26" spans="1:19" ht="36.75" customHeight="1" thickBot="1">
      <c r="B26" s="358">
        <f>B16</f>
        <v>0</v>
      </c>
      <c r="C26" s="812">
        <f>O16</f>
        <v>0</v>
      </c>
      <c r="D26" s="813"/>
      <c r="E26" s="813"/>
      <c r="F26" s="813"/>
      <c r="G26" s="814"/>
      <c r="H26" s="814"/>
      <c r="I26" s="814"/>
      <c r="J26" s="814"/>
      <c r="K26" s="814"/>
      <c r="L26" s="814"/>
      <c r="M26" s="814"/>
      <c r="N26" s="814"/>
      <c r="O26" s="815"/>
      <c r="Q26" s="675"/>
      <c r="S26" s="667"/>
    </row>
    <row r="27" spans="1:19" ht="41.25" customHeight="1" thickBot="1">
      <c r="B27" s="130" t="s">
        <v>22</v>
      </c>
      <c r="C27" s="817">
        <f>SUM(C20:F26)</f>
        <v>0</v>
      </c>
      <c r="D27" s="818"/>
      <c r="E27" s="818"/>
      <c r="F27" s="818"/>
      <c r="G27" s="818">
        <f>SUM(G20:I26)</f>
        <v>0</v>
      </c>
      <c r="H27" s="818"/>
      <c r="I27" s="818"/>
      <c r="J27" s="818">
        <f>SUM(J20:L26)</f>
        <v>0</v>
      </c>
      <c r="K27" s="818"/>
      <c r="L27" s="818"/>
      <c r="M27" s="818">
        <f>SUM(M20:O26)</f>
        <v>0</v>
      </c>
      <c r="N27" s="818"/>
      <c r="O27" s="819"/>
      <c r="Q27" s="676"/>
      <c r="S27" s="667"/>
    </row>
    <row r="28" spans="1:19" ht="63.75" customHeight="1" thickBot="1">
      <c r="B28" s="801" t="s">
        <v>1006</v>
      </c>
      <c r="C28" s="802"/>
      <c r="D28" s="802"/>
      <c r="E28" s="802"/>
      <c r="F28" s="802"/>
      <c r="G28" s="802"/>
      <c r="H28" s="802"/>
      <c r="I28" s="802"/>
      <c r="J28" s="802"/>
      <c r="K28" s="802"/>
      <c r="L28" s="802"/>
      <c r="M28" s="802"/>
      <c r="N28" s="802"/>
      <c r="O28" s="803"/>
      <c r="Q28" s="647" t="s">
        <v>1016</v>
      </c>
      <c r="S28" s="667"/>
    </row>
    <row r="29" spans="1:19" ht="19.5" customHeight="1" thickBot="1">
      <c r="A29" s="27">
        <v>500</v>
      </c>
      <c r="B29" s="236"/>
      <c r="C29" s="55"/>
      <c r="D29" s="55"/>
      <c r="E29" s="235"/>
      <c r="F29" s="823" t="s">
        <v>0</v>
      </c>
      <c r="G29" s="823"/>
      <c r="H29" s="823"/>
      <c r="I29" s="53">
        <f>LEN(J30)</f>
        <v>0</v>
      </c>
      <c r="J29" s="630" t="str">
        <f>IF(I29&gt;A29,CONCATENATE("Karaktertúllépés! Kérjük, válaszát maximum ",A29," karakterben foglalja össze!"),CONCATENATE("Még beírható karakterek száma:   ",A29-I29))</f>
        <v>Még beírható karakterek száma:   500</v>
      </c>
      <c r="K29" s="742"/>
      <c r="L29" s="742"/>
      <c r="M29" s="742"/>
      <c r="N29" s="742"/>
      <c r="O29" s="631"/>
      <c r="Q29" s="648"/>
      <c r="S29" s="667"/>
    </row>
    <row r="30" spans="1:19" ht="146.25" customHeight="1" thickBot="1">
      <c r="B30" s="187" t="s">
        <v>294</v>
      </c>
      <c r="C30" s="833"/>
      <c r="D30" s="834"/>
      <c r="E30" s="835"/>
      <c r="F30" s="845" t="s">
        <v>295</v>
      </c>
      <c r="G30" s="846"/>
      <c r="H30" s="846"/>
      <c r="I30" s="847"/>
      <c r="J30" s="842"/>
      <c r="K30" s="843"/>
      <c r="L30" s="843"/>
      <c r="M30" s="843"/>
      <c r="N30" s="843"/>
      <c r="O30" s="844"/>
      <c r="Q30" s="648"/>
      <c r="S30" s="667"/>
    </row>
    <row r="31" spans="1:19" ht="32.25" customHeight="1" thickBot="1">
      <c r="A31" s="27">
        <v>500</v>
      </c>
      <c r="B31" s="236"/>
      <c r="C31" s="55"/>
      <c r="D31" s="55"/>
      <c r="E31" s="235"/>
      <c r="F31" s="823" t="s">
        <v>0</v>
      </c>
      <c r="G31" s="823"/>
      <c r="H31" s="823"/>
      <c r="I31" s="53">
        <f>LEN(J32)</f>
        <v>0</v>
      </c>
      <c r="J31" s="630" t="str">
        <f>IF(I31&gt;A31,CONCATENATE("Karaktertúllépés! Kérjük, válaszát maximum ",A31," karakterben foglalja össze!"),CONCATENATE("Még beírható karakterek száma:   ",A31-I31))</f>
        <v>Még beírható karakterek száma:   500</v>
      </c>
      <c r="K31" s="742"/>
      <c r="L31" s="742"/>
      <c r="M31" s="742"/>
      <c r="N31" s="742"/>
      <c r="O31" s="631"/>
      <c r="Q31" s="648"/>
      <c r="S31" s="667"/>
    </row>
    <row r="32" spans="1:19" ht="156" customHeight="1" thickBot="1">
      <c r="B32" s="187" t="s">
        <v>296</v>
      </c>
      <c r="C32" s="836"/>
      <c r="D32" s="837"/>
      <c r="E32" s="838"/>
      <c r="F32" s="845" t="s">
        <v>297</v>
      </c>
      <c r="G32" s="846"/>
      <c r="H32" s="846"/>
      <c r="I32" s="847"/>
      <c r="J32" s="842"/>
      <c r="K32" s="843"/>
      <c r="L32" s="843"/>
      <c r="M32" s="843"/>
      <c r="N32" s="843"/>
      <c r="O32" s="844"/>
      <c r="Q32" s="314" t="s">
        <v>262</v>
      </c>
      <c r="S32" s="667"/>
    </row>
    <row r="33" spans="2:19" ht="21.75" customHeight="1" thickBot="1">
      <c r="B33" s="199"/>
      <c r="C33" s="237"/>
      <c r="D33" s="237"/>
      <c r="E33" s="237"/>
      <c r="F33" s="200"/>
      <c r="G33" s="200"/>
      <c r="H33" s="200"/>
      <c r="I33" s="200"/>
      <c r="J33" s="839" t="str">
        <f>IF(C32&gt;0, "Kötelező a kitöltés!", "")</f>
        <v/>
      </c>
      <c r="K33" s="840"/>
      <c r="L33" s="840"/>
      <c r="M33" s="840"/>
      <c r="N33" s="840"/>
      <c r="O33" s="841"/>
      <c r="Q33" s="69"/>
      <c r="S33" s="667"/>
    </row>
    <row r="34" spans="2:19">
      <c r="Q34" s="69"/>
      <c r="S34" s="667"/>
    </row>
    <row r="35" spans="2:19">
      <c r="Q35" s="69"/>
      <c r="S35" s="667"/>
    </row>
    <row r="36" spans="2:19">
      <c r="Q36" s="69"/>
      <c r="S36" s="667"/>
    </row>
    <row r="37" spans="2:19">
      <c r="Q37" s="69"/>
      <c r="S37" s="667"/>
    </row>
    <row r="38" spans="2:19">
      <c r="Q38"/>
      <c r="S38" s="667"/>
    </row>
    <row r="39" spans="2:19">
      <c r="Q39"/>
      <c r="S39" s="667"/>
    </row>
    <row r="40" spans="2:19">
      <c r="Q40"/>
      <c r="S40" s="667"/>
    </row>
    <row r="41" spans="2:19">
      <c r="Q41"/>
      <c r="S41" s="667"/>
    </row>
    <row r="42" spans="2:19">
      <c r="Q42"/>
      <c r="S42" s="667"/>
    </row>
    <row r="43" spans="2:19">
      <c r="Q43"/>
      <c r="S43" s="667"/>
    </row>
    <row r="44" spans="2:19">
      <c r="Q44"/>
      <c r="S44" s="667"/>
    </row>
    <row r="45" spans="2:19">
      <c r="Q45"/>
      <c r="S45" s="667"/>
    </row>
    <row r="46" spans="2:19">
      <c r="Q46"/>
      <c r="S46" s="667"/>
    </row>
    <row r="47" spans="2:19">
      <c r="Q47"/>
      <c r="S47" s="667"/>
    </row>
    <row r="48" spans="2:19">
      <c r="Q48"/>
      <c r="S48" s="667"/>
    </row>
    <row r="49" spans="17:19">
      <c r="Q49"/>
      <c r="S49" s="667"/>
    </row>
  </sheetData>
  <sheetProtection formatCells="0" formatRows="0"/>
  <mergeCells count="58">
    <mergeCell ref="C30:E30"/>
    <mergeCell ref="C32:E32"/>
    <mergeCell ref="J33:O33"/>
    <mergeCell ref="J31:O31"/>
    <mergeCell ref="F31:H31"/>
    <mergeCell ref="J32:O32"/>
    <mergeCell ref="J30:O30"/>
    <mergeCell ref="F30:I30"/>
    <mergeCell ref="F32:I32"/>
    <mergeCell ref="C20:F20"/>
    <mergeCell ref="G20:I20"/>
    <mergeCell ref="J20:L20"/>
    <mergeCell ref="M20:O20"/>
    <mergeCell ref="C21:F21"/>
    <mergeCell ref="J21:L21"/>
    <mergeCell ref="M21:O21"/>
    <mergeCell ref="B1:O1"/>
    <mergeCell ref="C19:F19"/>
    <mergeCell ref="G19:I19"/>
    <mergeCell ref="J19:L19"/>
    <mergeCell ref="M19:O19"/>
    <mergeCell ref="B8:O8"/>
    <mergeCell ref="B18:O18"/>
    <mergeCell ref="B7:O7"/>
    <mergeCell ref="C22:F22"/>
    <mergeCell ref="G22:I22"/>
    <mergeCell ref="J22:L22"/>
    <mergeCell ref="M22:O22"/>
    <mergeCell ref="C23:F23"/>
    <mergeCell ref="C24:F24"/>
    <mergeCell ref="G23:I23"/>
    <mergeCell ref="J23:L23"/>
    <mergeCell ref="M23:O23"/>
    <mergeCell ref="G24:I24"/>
    <mergeCell ref="J24:L24"/>
    <mergeCell ref="M24:O24"/>
    <mergeCell ref="C25:F25"/>
    <mergeCell ref="G25:I25"/>
    <mergeCell ref="J25:L25"/>
    <mergeCell ref="M25:O25"/>
    <mergeCell ref="J29:O29"/>
    <mergeCell ref="F29:H29"/>
    <mergeCell ref="S2:S49"/>
    <mergeCell ref="Q2:Q27"/>
    <mergeCell ref="B28:O28"/>
    <mergeCell ref="B2:O2"/>
    <mergeCell ref="D3:O3"/>
    <mergeCell ref="B4:O6"/>
    <mergeCell ref="C26:F26"/>
    <mergeCell ref="G26:I26"/>
    <mergeCell ref="J26:L26"/>
    <mergeCell ref="M26:O26"/>
    <mergeCell ref="G21:I21"/>
    <mergeCell ref="C27:F27"/>
    <mergeCell ref="G27:I27"/>
    <mergeCell ref="J27:L27"/>
    <mergeCell ref="M27:O27"/>
    <mergeCell ref="Q28:Q31"/>
  </mergeCells>
  <conditionalFormatting sqref="D3">
    <cfRule type="expression" dxfId="16" priority="23">
      <formula>C3&gt;A3</formula>
    </cfRule>
  </conditionalFormatting>
  <conditionalFormatting sqref="B4:O6">
    <cfRule type="expression" dxfId="15" priority="16">
      <formula>$B$4=""</formula>
    </cfRule>
  </conditionalFormatting>
  <conditionalFormatting sqref="B10:N10">
    <cfRule type="expression" dxfId="14" priority="15">
      <formula>B10=""</formula>
    </cfRule>
  </conditionalFormatting>
  <conditionalFormatting sqref="G20:I20">
    <cfRule type="expression" dxfId="13" priority="14">
      <formula>$G$20=""</formula>
    </cfRule>
  </conditionalFormatting>
  <conditionalFormatting sqref="J20:L20">
    <cfRule type="expression" dxfId="12" priority="13">
      <formula>$J$20=""</formula>
    </cfRule>
  </conditionalFormatting>
  <conditionalFormatting sqref="M20:O20">
    <cfRule type="expression" dxfId="11" priority="12">
      <formula>$M$20=""</formula>
    </cfRule>
  </conditionalFormatting>
  <conditionalFormatting sqref="J29 J31">
    <cfRule type="expression" dxfId="10" priority="73">
      <formula>I29&gt;A29</formula>
    </cfRule>
  </conditionalFormatting>
  <conditionalFormatting sqref="C30">
    <cfRule type="expression" dxfId="9" priority="8">
      <formula>$C$30=""</formula>
    </cfRule>
  </conditionalFormatting>
  <conditionalFormatting sqref="C32">
    <cfRule type="expression" dxfId="8" priority="7">
      <formula>$C$32=""</formula>
    </cfRule>
  </conditionalFormatting>
  <dataValidations count="3">
    <dataValidation type="whole" operator="greaterThanOrEqual" allowBlank="1" showInputMessage="1" showErrorMessage="1" prompt="Csak egész számot adjon meg!" sqref="C10:N16 C30">
      <formula1>0</formula1>
    </dataValidation>
    <dataValidation type="whole" operator="greaterThanOrEqual" allowBlank="1" showInputMessage="1" showErrorMessage="1" prompt="Kérjük, csak egész számot adjon meg!" sqref="G20:O26">
      <formula1>0</formula1>
    </dataValidation>
    <dataValidation type="whole" allowBlank="1" showInputMessage="1" showErrorMessage="1" prompt="Csak egész számot adjon meg!" sqref="C32">
      <formula1>0</formula1>
      <formula2>4573800</formula2>
    </dataValidation>
  </dataValidations>
  <printOptions horizontalCentered="1" verticalCentered="1"/>
  <pageMargins left="0.23622047244094491" right="0.23622047244094491" top="0.74803149606299213" bottom="0.94488188976377963" header="0.31496062992125984" footer="0.31496062992125984"/>
  <pageSetup paperSize="9" scale="32" orientation="portrait" r:id="rId1"/>
  <headerFooter scaleWithDoc="0">
    <oddHeader>&amp;CVállalkozó Start Program
ÜZLETI TERV</oddHeader>
    <oddFooter xml:space="preserve">&amp;L&amp;"Arial,Normál"&amp;9Lezárva: &amp;D.   &amp;T
Munkalap: &amp;A
Fájlnév: &amp;F&amp;C&amp;"Arial,Normál"&amp;9&amp;P/&amp;N
</oddFooter>
    <firstFooter>&amp;L&amp;"Arial,Normál"&amp;9Lezárva: &amp;D.   &amp;T
Munkalap: &amp;A
Fájlnév: &amp;F&amp;C&amp;"Arial,Normál"&amp;9&amp;P/&amp;N
&amp;R&amp;"Arial,Normál"&amp;9.............................................
a programban részt vevő fiatal szignója</firstFooter>
  </headerFooter>
  <rowBreaks count="1" manualBreakCount="1">
    <brk id="17" min="1" max="14"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18</vt:i4>
      </vt:variant>
      <vt:variant>
        <vt:lpstr>Névvel ellátott tartományok</vt:lpstr>
      </vt:variant>
      <vt:variant>
        <vt:i4>22</vt:i4>
      </vt:variant>
    </vt:vector>
  </HeadingPairs>
  <TitlesOfParts>
    <vt:vector size="40" baseType="lpstr">
      <vt:lpstr>Útmutató</vt:lpstr>
      <vt:lpstr>Fedlap</vt:lpstr>
      <vt:lpstr>Tartalomjegyzék</vt:lpstr>
      <vt:lpstr>Összefoglalás</vt:lpstr>
      <vt:lpstr>Alapfeltételek</vt:lpstr>
      <vt:lpstr>Vállalkozó bemutatása</vt:lpstr>
      <vt:lpstr>Vállalkozás bemutatása</vt:lpstr>
      <vt:lpstr>Működés jellemzői</vt:lpstr>
      <vt:lpstr>Bevételi terv</vt:lpstr>
      <vt:lpstr>Ráfordítási terv</vt:lpstr>
      <vt:lpstr>Cash-flow 1. év</vt:lpstr>
      <vt:lpstr>Cash-flow 2. év</vt:lpstr>
      <vt:lpstr>Cash-flow 3-4. év</vt:lpstr>
      <vt:lpstr>Eredménykimutatás</vt:lpstr>
      <vt:lpstr>KONTROLL</vt:lpstr>
      <vt:lpstr>MÁK adatok_2</vt:lpstr>
      <vt:lpstr>controller</vt:lpstr>
      <vt:lpstr>belso</vt:lpstr>
      <vt:lpstr>'Bevételi terv'!Nyomtatási_cím</vt:lpstr>
      <vt:lpstr>'Cash-flow 1. év'!Nyomtatási_cím</vt:lpstr>
      <vt:lpstr>'Cash-flow 2. év'!Nyomtatási_cím</vt:lpstr>
      <vt:lpstr>'Cash-flow 3-4. év'!Nyomtatási_cím</vt:lpstr>
      <vt:lpstr>'Működés jellemzői'!Nyomtatási_cím</vt:lpstr>
      <vt:lpstr>'Ráfordítási terv'!Nyomtatási_cím</vt:lpstr>
      <vt:lpstr>Útmutató!Nyomtatási_cím</vt:lpstr>
      <vt:lpstr>'Vállalkozás bemutatása'!Nyomtatási_cím</vt:lpstr>
      <vt:lpstr>'Vállalkozó bemutatása'!Nyomtatási_cím</vt:lpstr>
      <vt:lpstr>Alapfeltételek!Nyomtatási_terület</vt:lpstr>
      <vt:lpstr>'Bevételi terv'!Nyomtatási_terület</vt:lpstr>
      <vt:lpstr>'Cash-flow 1. év'!Nyomtatási_terület</vt:lpstr>
      <vt:lpstr>'Cash-flow 2. év'!Nyomtatási_terület</vt:lpstr>
      <vt:lpstr>'Cash-flow 3-4. év'!Nyomtatási_terület</vt:lpstr>
      <vt:lpstr>Eredménykimutatás!Nyomtatási_terület</vt:lpstr>
      <vt:lpstr>Fedlap!Nyomtatási_terület</vt:lpstr>
      <vt:lpstr>'Működés jellemzői'!Nyomtatási_terület</vt:lpstr>
      <vt:lpstr>Összefoglalás!Nyomtatási_terület</vt:lpstr>
      <vt:lpstr>'Ráfordítási terv'!Nyomtatási_terület</vt:lpstr>
      <vt:lpstr>Tartalomjegyzék!Nyomtatási_terület</vt:lpstr>
      <vt:lpstr>'Vállalkozás bemutatása'!Nyomtatási_terület</vt:lpstr>
      <vt:lpstr>'Vállalkozó bemutatása'!Nyomtatási_terület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Gbr</dc:creator>
  <cp:lastModifiedBy>Rutai Gábor</cp:lastModifiedBy>
  <cp:lastPrinted>2019-09-20T13:18:40Z</cp:lastPrinted>
  <dcterms:created xsi:type="dcterms:W3CDTF">2015-11-18T05:15:47Z</dcterms:created>
  <dcterms:modified xsi:type="dcterms:W3CDTF">2019-10-01T12:41:52Z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d686b1c6-2e03-416b-bd57-565294788507</vt:lpwstr>
  </property>
  <property fmtid="{D5CDD505-2E9C-101B-9397-08002B2CF9AE}" pid="3" name="Workbook id">
    <vt:lpwstr>613fe89a-3cf9-45ce-a9e0-4e63712c31bd</vt:lpwstr>
  </property>
  <property fmtid="{D5CDD505-2E9C-101B-9397-08002B2CF9AE}" pid="4" name="Workbook type">
    <vt:lpwstr>Custom</vt:lpwstr>
  </property>
  <property fmtid="{D5CDD505-2E9C-101B-9397-08002B2CF9AE}" pid="5" name="Workbook version">
    <vt:lpwstr>Custom</vt:lpwstr>
  </property>
</Properties>
</file>